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Allan\Paradoxo\Consultorias\Matelândia\Final da Etapa 1\"/>
    </mc:Choice>
  </mc:AlternateContent>
  <xr:revisionPtr revIDLastSave="0" documentId="13_ncr:1_{50E248BA-BCF5-4A74-8BBC-BA988385BB5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Metadados" sheetId="17" r:id="rId1"/>
    <sheet name="Síntese EMP RAIS TOT" sheetId="1" r:id="rId2"/>
    <sheet name="Cálc Prov Dom" sheetId="13" r:id="rId3"/>
    <sheet name="Sínte RAIS DOMI" sheetId="14" r:id="rId4"/>
    <sheet name="Síntese Resumida" sheetId="15" r:id="rId5"/>
    <sheet name="Adm Pub" sheetId="2" r:id="rId6"/>
    <sheet name="Proteína Animal" sheetId="3" r:id="rId7"/>
    <sheet name="Agroind Veg" sheetId="4" r:id="rId8"/>
    <sheet name="Agroind Ger" sheetId="5" r:id="rId9"/>
    <sheet name="Indústria de Base" sheetId="6" r:id="rId10"/>
    <sheet name="Cadeias Emergentes" sheetId="7" r:id="rId11"/>
    <sheet name="X - Prop" sheetId="8" r:id="rId12"/>
    <sheet name="Mistas" sheetId="9" r:id="rId13"/>
    <sheet name="Total Mistas" sheetId="10" r:id="rId14"/>
    <sheet name="Não Cadeias" sheetId="11" r:id="rId15"/>
    <sheet name="Reflexas" sheetId="12" r:id="rId16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" i="15" l="1"/>
  <c r="S4" i="15"/>
  <c r="Q4" i="15"/>
  <c r="P5" i="15"/>
  <c r="S5" i="15"/>
  <c r="Q5" i="15"/>
  <c r="P6" i="15"/>
  <c r="S6" i="15"/>
  <c r="Q6" i="15"/>
  <c r="P7" i="15"/>
  <c r="S7" i="15"/>
  <c r="Q7" i="15"/>
  <c r="P8" i="15"/>
  <c r="S8" i="15"/>
  <c r="Q8" i="15"/>
  <c r="P9" i="15"/>
  <c r="S9" i="15"/>
  <c r="Q9" i="15"/>
  <c r="P10" i="15"/>
  <c r="S10" i="15"/>
  <c r="Q10" i="15"/>
  <c r="P11" i="15"/>
  <c r="S11" i="15"/>
  <c r="Q11" i="15"/>
  <c r="P12" i="15"/>
  <c r="S12" i="15"/>
  <c r="Q12" i="15"/>
  <c r="P13" i="15"/>
  <c r="S13" i="15"/>
  <c r="Q13" i="15"/>
  <c r="P14" i="15"/>
  <c r="S14" i="15"/>
  <c r="Q14" i="15"/>
  <c r="P15" i="15"/>
  <c r="S15" i="15"/>
  <c r="Q15" i="15"/>
  <c r="P16" i="15"/>
  <c r="S16" i="15"/>
  <c r="Q16" i="15"/>
  <c r="P17" i="15"/>
  <c r="S17" i="15"/>
  <c r="Q17" i="15"/>
  <c r="P18" i="15"/>
  <c r="S18" i="15"/>
  <c r="Q18" i="15"/>
  <c r="P19" i="15"/>
  <c r="S19" i="15"/>
  <c r="Q19" i="15"/>
  <c r="P20" i="15"/>
  <c r="S20" i="15"/>
  <c r="Q20" i="15"/>
  <c r="P21" i="15"/>
  <c r="S21" i="15"/>
  <c r="Q21" i="15"/>
  <c r="P22" i="15"/>
  <c r="S22" i="15"/>
  <c r="Q22" i="15"/>
  <c r="P3" i="15"/>
  <c r="S3" i="15"/>
  <c r="Q3" i="15"/>
  <c r="M4" i="15"/>
  <c r="N4" i="15"/>
  <c r="M5" i="15"/>
  <c r="N5" i="15"/>
  <c r="L6" i="15"/>
  <c r="M6" i="15"/>
  <c r="N6" i="15"/>
  <c r="M7" i="15"/>
  <c r="N7" i="15"/>
  <c r="M8" i="15"/>
  <c r="N8" i="15"/>
  <c r="M9" i="15"/>
  <c r="N9" i="15"/>
  <c r="M10" i="15"/>
  <c r="N10" i="15"/>
  <c r="M11" i="15"/>
  <c r="N11" i="15"/>
  <c r="L12" i="15"/>
  <c r="M12" i="15"/>
  <c r="N12" i="15"/>
  <c r="M13" i="15"/>
  <c r="N13" i="15"/>
  <c r="M14" i="15"/>
  <c r="N14" i="15"/>
  <c r="M15" i="15"/>
  <c r="N15" i="15"/>
  <c r="M16" i="15"/>
  <c r="N16" i="15"/>
  <c r="M17" i="15"/>
  <c r="N17" i="15"/>
  <c r="M18" i="15"/>
  <c r="N18" i="15"/>
  <c r="M19" i="15"/>
  <c r="N19" i="15"/>
  <c r="M20" i="15"/>
  <c r="N20" i="15"/>
  <c r="M21" i="15"/>
  <c r="N21" i="15"/>
  <c r="M22" i="15"/>
  <c r="N22" i="15"/>
  <c r="N3" i="15"/>
  <c r="L23" i="15"/>
  <c r="L25" i="15"/>
  <c r="L24" i="15"/>
  <c r="I20" i="15"/>
  <c r="I13" i="15"/>
  <c r="I4" i="15"/>
  <c r="I5" i="15"/>
  <c r="I6" i="15"/>
  <c r="I12" i="15"/>
  <c r="J21" i="15"/>
  <c r="D3" i="15"/>
  <c r="D4" i="15"/>
  <c r="D5" i="15"/>
  <c r="D6" i="15"/>
  <c r="I7" i="15"/>
  <c r="D7" i="15"/>
  <c r="I8" i="15"/>
  <c r="D8" i="15"/>
  <c r="I9" i="15"/>
  <c r="D9" i="15"/>
  <c r="I10" i="15"/>
  <c r="D10" i="15"/>
  <c r="I11" i="15"/>
  <c r="D11" i="15"/>
  <c r="C12" i="15"/>
  <c r="D12" i="15"/>
  <c r="D13" i="15"/>
  <c r="I14" i="15"/>
  <c r="D14" i="15"/>
  <c r="I15" i="15"/>
  <c r="D15" i="15"/>
  <c r="I16" i="15"/>
  <c r="D16" i="15"/>
  <c r="I17" i="15"/>
  <c r="D17" i="15"/>
  <c r="I18" i="15"/>
  <c r="D18" i="15"/>
  <c r="I19" i="15"/>
  <c r="D19" i="15"/>
  <c r="D20" i="15"/>
  <c r="I21" i="15"/>
  <c r="D21" i="15"/>
  <c r="I22" i="15"/>
  <c r="D22" i="15"/>
  <c r="G3" i="15"/>
  <c r="G4" i="15"/>
  <c r="G5" i="15"/>
  <c r="G6" i="15"/>
  <c r="G7" i="15"/>
  <c r="G8" i="15"/>
  <c r="G9" i="15"/>
  <c r="G10" i="15"/>
  <c r="G11" i="15"/>
  <c r="F12" i="15"/>
  <c r="G12" i="15"/>
  <c r="G13" i="15"/>
  <c r="G14" i="15"/>
  <c r="G15" i="15"/>
  <c r="G16" i="15"/>
  <c r="G17" i="15"/>
  <c r="G18" i="15"/>
  <c r="G19" i="15"/>
  <c r="G20" i="15"/>
  <c r="G21" i="15"/>
  <c r="G22" i="15"/>
  <c r="H12" i="15"/>
  <c r="E12" i="15"/>
  <c r="B12" i="15"/>
  <c r="D48" i="1"/>
  <c r="P48" i="1"/>
  <c r="F48" i="1"/>
  <c r="H48" i="1"/>
  <c r="J48" i="1"/>
  <c r="L48" i="1"/>
  <c r="N48" i="1"/>
  <c r="D49" i="1"/>
  <c r="P49" i="1"/>
  <c r="F49" i="1"/>
  <c r="H49" i="1"/>
  <c r="J49" i="1"/>
  <c r="L49" i="1"/>
  <c r="N49" i="1"/>
  <c r="D50" i="1"/>
  <c r="P50" i="1"/>
  <c r="F50" i="1"/>
  <c r="H50" i="1"/>
  <c r="J50" i="1"/>
  <c r="L50" i="1"/>
  <c r="N50" i="1"/>
  <c r="C51" i="1"/>
  <c r="D51" i="1"/>
  <c r="P51" i="1"/>
  <c r="F51" i="1"/>
  <c r="G51" i="1"/>
  <c r="H51" i="1"/>
  <c r="J51" i="1"/>
  <c r="K51" i="1"/>
  <c r="L51" i="1"/>
  <c r="N51" i="1"/>
  <c r="D52" i="1"/>
  <c r="P52" i="1"/>
  <c r="F52" i="1"/>
  <c r="H52" i="1"/>
  <c r="J52" i="1"/>
  <c r="L52" i="1"/>
  <c r="N52" i="1"/>
  <c r="D53" i="1"/>
  <c r="P53" i="1"/>
  <c r="F53" i="1"/>
  <c r="H53" i="1"/>
  <c r="J53" i="1"/>
  <c r="L53" i="1"/>
  <c r="N53" i="1"/>
  <c r="D54" i="1"/>
  <c r="P54" i="1"/>
  <c r="F54" i="1"/>
  <c r="H54" i="1"/>
  <c r="J54" i="1"/>
  <c r="L54" i="1"/>
  <c r="N54" i="1"/>
  <c r="D55" i="1"/>
  <c r="P55" i="1"/>
  <c r="F55" i="1"/>
  <c r="H55" i="1"/>
  <c r="J55" i="1"/>
  <c r="L55" i="1"/>
  <c r="N55" i="1"/>
  <c r="D56" i="1"/>
  <c r="P56" i="1"/>
  <c r="F56" i="1"/>
  <c r="H56" i="1"/>
  <c r="J56" i="1"/>
  <c r="L56" i="1"/>
  <c r="N56" i="1"/>
  <c r="D57" i="1"/>
  <c r="P57" i="1"/>
  <c r="F57" i="1"/>
  <c r="H57" i="1"/>
  <c r="J57" i="1"/>
  <c r="L57" i="1"/>
  <c r="N57" i="1"/>
  <c r="D58" i="1"/>
  <c r="P58" i="1"/>
  <c r="F58" i="1"/>
  <c r="H58" i="1"/>
  <c r="J58" i="1"/>
  <c r="L58" i="1"/>
  <c r="N58" i="1"/>
  <c r="D59" i="1"/>
  <c r="P59" i="1"/>
  <c r="F59" i="1"/>
  <c r="H59" i="1"/>
  <c r="J59" i="1"/>
  <c r="L59" i="1"/>
  <c r="N59" i="1"/>
  <c r="D60" i="1"/>
  <c r="P60" i="1"/>
  <c r="F60" i="1"/>
  <c r="H60" i="1"/>
  <c r="J60" i="1"/>
  <c r="L60" i="1"/>
  <c r="N60" i="1"/>
  <c r="D61" i="1"/>
  <c r="P61" i="1"/>
  <c r="F61" i="1"/>
  <c r="H61" i="1"/>
  <c r="J61" i="1"/>
  <c r="L61" i="1"/>
  <c r="N61" i="1"/>
  <c r="D62" i="1"/>
  <c r="P62" i="1"/>
  <c r="F62" i="1"/>
  <c r="H62" i="1"/>
  <c r="J62" i="1"/>
  <c r="L62" i="1"/>
  <c r="N62" i="1"/>
  <c r="D63" i="1"/>
  <c r="P63" i="1"/>
  <c r="F63" i="1"/>
  <c r="H63" i="1"/>
  <c r="J63" i="1"/>
  <c r="L63" i="1"/>
  <c r="N63" i="1"/>
  <c r="D64" i="1"/>
  <c r="P64" i="1"/>
  <c r="F64" i="1"/>
  <c r="H64" i="1"/>
  <c r="J64" i="1"/>
  <c r="L64" i="1"/>
  <c r="N64" i="1"/>
  <c r="D65" i="1"/>
  <c r="P65" i="1"/>
  <c r="F65" i="1"/>
  <c r="H65" i="1"/>
  <c r="J65" i="1"/>
  <c r="L65" i="1"/>
  <c r="N65" i="1"/>
  <c r="D66" i="1"/>
  <c r="P66" i="1"/>
  <c r="F66" i="1"/>
  <c r="H66" i="1"/>
  <c r="J66" i="1"/>
  <c r="L66" i="1"/>
  <c r="N66" i="1"/>
  <c r="C67" i="1"/>
  <c r="D67" i="1"/>
  <c r="P67" i="1"/>
  <c r="F67" i="1"/>
  <c r="G67" i="1"/>
  <c r="H67" i="1"/>
  <c r="J67" i="1"/>
  <c r="K67" i="1"/>
  <c r="L67" i="1"/>
  <c r="N67" i="1"/>
  <c r="D68" i="1"/>
  <c r="P68" i="1"/>
  <c r="F68" i="1"/>
  <c r="H68" i="1"/>
  <c r="J68" i="1"/>
  <c r="L68" i="1"/>
  <c r="N68" i="1"/>
  <c r="D69" i="1"/>
  <c r="P69" i="1"/>
  <c r="F69" i="1"/>
  <c r="H69" i="1"/>
  <c r="J69" i="1"/>
  <c r="L69" i="1"/>
  <c r="N69" i="1"/>
  <c r="C70" i="1"/>
  <c r="D70" i="1"/>
  <c r="P70" i="1"/>
  <c r="F70" i="1"/>
  <c r="G70" i="1"/>
  <c r="H70" i="1"/>
  <c r="J70" i="1"/>
  <c r="K70" i="1"/>
  <c r="L70" i="1"/>
  <c r="N70" i="1"/>
  <c r="D71" i="1"/>
  <c r="P71" i="1"/>
  <c r="F71" i="1"/>
  <c r="H71" i="1"/>
  <c r="J71" i="1"/>
  <c r="L71" i="1"/>
  <c r="N71" i="1"/>
  <c r="D72" i="1"/>
  <c r="P72" i="1"/>
  <c r="F72" i="1"/>
  <c r="H72" i="1"/>
  <c r="J72" i="1"/>
  <c r="L72" i="1"/>
  <c r="N72" i="1"/>
  <c r="D73" i="1"/>
  <c r="P73" i="1"/>
  <c r="F73" i="1"/>
  <c r="H73" i="1"/>
  <c r="J73" i="1"/>
  <c r="L73" i="1"/>
  <c r="N73" i="1"/>
  <c r="D74" i="1"/>
  <c r="P74" i="1"/>
  <c r="F74" i="1"/>
  <c r="H74" i="1"/>
  <c r="J74" i="1"/>
  <c r="L74" i="1"/>
  <c r="N74" i="1"/>
  <c r="D75" i="1"/>
  <c r="P75" i="1"/>
  <c r="F75" i="1"/>
  <c r="H75" i="1"/>
  <c r="J75" i="1"/>
  <c r="L75" i="1"/>
  <c r="N75" i="1"/>
  <c r="D76" i="1"/>
  <c r="P76" i="1"/>
  <c r="F76" i="1"/>
  <c r="H76" i="1"/>
  <c r="J76" i="1"/>
  <c r="L76" i="1"/>
  <c r="N76" i="1"/>
  <c r="D77" i="1"/>
  <c r="P77" i="1"/>
  <c r="F77" i="1"/>
  <c r="H77" i="1"/>
  <c r="J77" i="1"/>
  <c r="L77" i="1"/>
  <c r="N77" i="1"/>
  <c r="D78" i="1"/>
  <c r="P78" i="1"/>
  <c r="F78" i="1"/>
  <c r="H78" i="1"/>
  <c r="J78" i="1"/>
  <c r="L78" i="1"/>
  <c r="N78" i="1"/>
  <c r="D79" i="1"/>
  <c r="P79" i="1"/>
  <c r="F79" i="1"/>
  <c r="H79" i="1"/>
  <c r="J79" i="1"/>
  <c r="L79" i="1"/>
  <c r="N79" i="1"/>
  <c r="D80" i="1"/>
  <c r="P80" i="1"/>
  <c r="F80" i="1"/>
  <c r="H80" i="1"/>
  <c r="J80" i="1"/>
  <c r="L80" i="1"/>
  <c r="N80" i="1"/>
  <c r="D81" i="1"/>
  <c r="P81" i="1"/>
  <c r="F81" i="1"/>
  <c r="H81" i="1"/>
  <c r="J81" i="1"/>
  <c r="L81" i="1"/>
  <c r="N81" i="1"/>
  <c r="D82" i="1"/>
  <c r="P82" i="1"/>
  <c r="F82" i="1"/>
  <c r="H82" i="1"/>
  <c r="J82" i="1"/>
  <c r="L82" i="1"/>
  <c r="N82" i="1"/>
  <c r="D83" i="1"/>
  <c r="P83" i="1"/>
  <c r="F83" i="1"/>
  <c r="H83" i="1"/>
  <c r="J83" i="1"/>
  <c r="L83" i="1"/>
  <c r="N83" i="1"/>
  <c r="D84" i="1"/>
  <c r="P84" i="1"/>
  <c r="F84" i="1"/>
  <c r="H84" i="1"/>
  <c r="J84" i="1"/>
  <c r="L84" i="1"/>
  <c r="N84" i="1"/>
  <c r="C85" i="1"/>
  <c r="D85" i="1"/>
  <c r="G85" i="1"/>
  <c r="H85" i="1"/>
  <c r="K85" i="1"/>
  <c r="L85" i="1"/>
  <c r="P85" i="1"/>
  <c r="B21" i="12"/>
  <c r="C21" i="12"/>
  <c r="C20" i="12"/>
  <c r="C19" i="12"/>
  <c r="C18" i="12"/>
  <c r="C13" i="12"/>
  <c r="C14" i="12"/>
  <c r="B15" i="12"/>
  <c r="C15" i="12"/>
  <c r="C12" i="12"/>
  <c r="C7" i="12"/>
  <c r="C8" i="12"/>
  <c r="B9" i="12"/>
  <c r="C9" i="12"/>
  <c r="C6" i="12"/>
  <c r="D21" i="12"/>
  <c r="G21" i="12"/>
  <c r="H21" i="12"/>
  <c r="H20" i="12"/>
  <c r="H19" i="12"/>
  <c r="H18" i="12"/>
  <c r="H17" i="12"/>
  <c r="D15" i="12"/>
  <c r="G15" i="12"/>
  <c r="H15" i="12"/>
  <c r="H14" i="12"/>
  <c r="H13" i="12"/>
  <c r="H12" i="12"/>
  <c r="H11" i="12"/>
  <c r="H6" i="12"/>
  <c r="H7" i="12"/>
  <c r="H8" i="12"/>
  <c r="D9" i="12"/>
  <c r="G9" i="12"/>
  <c r="H9" i="12"/>
  <c r="H5" i="12"/>
  <c r="F19" i="12"/>
  <c r="F20" i="12"/>
  <c r="F21" i="12"/>
  <c r="F18" i="12"/>
  <c r="F13" i="12"/>
  <c r="F14" i="12"/>
  <c r="F15" i="12"/>
  <c r="F12" i="12"/>
  <c r="F7" i="12"/>
  <c r="F8" i="12"/>
  <c r="F9" i="12"/>
  <c r="F6" i="12"/>
  <c r="E17" i="12"/>
  <c r="I17" i="12"/>
  <c r="E18" i="12"/>
  <c r="I18" i="12"/>
  <c r="E19" i="12"/>
  <c r="I19" i="12"/>
  <c r="E20" i="12"/>
  <c r="I20" i="12"/>
  <c r="E21" i="12"/>
  <c r="I21" i="12"/>
  <c r="E11" i="12"/>
  <c r="I11" i="12"/>
  <c r="E12" i="12"/>
  <c r="I12" i="12"/>
  <c r="E13" i="12"/>
  <c r="I13" i="12"/>
  <c r="E14" i="12"/>
  <c r="I14" i="12"/>
  <c r="E15" i="12"/>
  <c r="I15" i="12"/>
  <c r="E5" i="12"/>
  <c r="I5" i="12"/>
  <c r="E6" i="12"/>
  <c r="I6" i="12"/>
  <c r="E7" i="12"/>
  <c r="I7" i="12"/>
  <c r="E8" i="12"/>
  <c r="I8" i="12"/>
  <c r="E9" i="12"/>
  <c r="I9" i="12"/>
  <c r="C8" i="10"/>
  <c r="E8" i="10"/>
  <c r="E7" i="10"/>
  <c r="E6" i="10"/>
  <c r="E5" i="10"/>
  <c r="D4" i="10"/>
  <c r="H4" i="10"/>
  <c r="D5" i="10"/>
  <c r="H5" i="10"/>
  <c r="D6" i="10"/>
  <c r="H6" i="10"/>
  <c r="D7" i="10"/>
  <c r="H7" i="10"/>
  <c r="B8" i="10"/>
  <c r="D8" i="10"/>
  <c r="H8" i="10"/>
  <c r="G5" i="10"/>
  <c r="G6" i="10"/>
  <c r="G7" i="10"/>
  <c r="F8" i="10"/>
  <c r="G8" i="10"/>
  <c r="G4" i="10"/>
  <c r="C39" i="9"/>
  <c r="E39" i="9"/>
  <c r="F39" i="9"/>
  <c r="F38" i="9"/>
  <c r="F37" i="9"/>
  <c r="F36" i="9"/>
  <c r="F35" i="9"/>
  <c r="C33" i="9"/>
  <c r="E33" i="9"/>
  <c r="F33" i="9"/>
  <c r="F32" i="9"/>
  <c r="F31" i="9"/>
  <c r="F30" i="9"/>
  <c r="F29" i="9"/>
  <c r="C27" i="9"/>
  <c r="E27" i="9"/>
  <c r="F27" i="9"/>
  <c r="F26" i="9"/>
  <c r="F25" i="9"/>
  <c r="F24" i="9"/>
  <c r="F23" i="9"/>
  <c r="C21" i="9"/>
  <c r="E21" i="9"/>
  <c r="F21" i="9"/>
  <c r="F20" i="9"/>
  <c r="F19" i="9"/>
  <c r="F18" i="9"/>
  <c r="F17" i="9"/>
  <c r="C15" i="9"/>
  <c r="E15" i="9"/>
  <c r="F15" i="9"/>
  <c r="F14" i="9"/>
  <c r="F13" i="9"/>
  <c r="F12" i="9"/>
  <c r="F11" i="9"/>
  <c r="F6" i="9"/>
  <c r="F7" i="9"/>
  <c r="F8" i="9"/>
  <c r="C9" i="9"/>
  <c r="E9" i="9"/>
  <c r="F9" i="9"/>
  <c r="F5" i="9"/>
  <c r="D35" i="9"/>
  <c r="G35" i="9"/>
  <c r="D36" i="9"/>
  <c r="G36" i="9"/>
  <c r="D37" i="9"/>
  <c r="G37" i="9"/>
  <c r="D38" i="9"/>
  <c r="G38" i="9"/>
  <c r="B39" i="9"/>
  <c r="D39" i="9"/>
  <c r="G39" i="9"/>
  <c r="D29" i="9"/>
  <c r="G29" i="9"/>
  <c r="D30" i="9"/>
  <c r="G30" i="9"/>
  <c r="D31" i="9"/>
  <c r="G31" i="9"/>
  <c r="D32" i="9"/>
  <c r="G32" i="9"/>
  <c r="B33" i="9"/>
  <c r="D33" i="9"/>
  <c r="G33" i="9"/>
  <c r="D23" i="9"/>
  <c r="G23" i="9"/>
  <c r="D24" i="9"/>
  <c r="G24" i="9"/>
  <c r="D25" i="9"/>
  <c r="G25" i="9"/>
  <c r="D26" i="9"/>
  <c r="G26" i="9"/>
  <c r="B27" i="9"/>
  <c r="D27" i="9"/>
  <c r="G27" i="9"/>
  <c r="D17" i="9"/>
  <c r="G17" i="9"/>
  <c r="D18" i="9"/>
  <c r="G18" i="9"/>
  <c r="D19" i="9"/>
  <c r="G19" i="9"/>
  <c r="D20" i="9"/>
  <c r="G20" i="9"/>
  <c r="B21" i="9"/>
  <c r="D21" i="9"/>
  <c r="G21" i="9"/>
  <c r="D11" i="9"/>
  <c r="G11" i="9"/>
  <c r="D12" i="9"/>
  <c r="G12" i="9"/>
  <c r="D13" i="9"/>
  <c r="G13" i="9"/>
  <c r="D14" i="9"/>
  <c r="G14" i="9"/>
  <c r="B15" i="9"/>
  <c r="D15" i="9"/>
  <c r="G15" i="9"/>
  <c r="D5" i="9"/>
  <c r="G5" i="9"/>
  <c r="D6" i="9"/>
  <c r="G6" i="9"/>
  <c r="D7" i="9"/>
  <c r="G7" i="9"/>
  <c r="D8" i="9"/>
  <c r="G8" i="9"/>
  <c r="B9" i="9"/>
  <c r="D9" i="9"/>
  <c r="G9" i="9"/>
  <c r="D4" i="8"/>
  <c r="D5" i="8"/>
  <c r="D6" i="8"/>
  <c r="D7" i="8"/>
  <c r="C8" i="8"/>
  <c r="G4" i="8"/>
  <c r="G5" i="8"/>
  <c r="G6" i="8"/>
  <c r="G7" i="8"/>
  <c r="B8" i="8"/>
  <c r="D8" i="8"/>
  <c r="G8" i="8"/>
  <c r="F5" i="8"/>
  <c r="F6" i="8"/>
  <c r="F7" i="8"/>
  <c r="E8" i="8"/>
  <c r="F8" i="8"/>
  <c r="F4" i="8"/>
  <c r="D4" i="7"/>
  <c r="G4" i="7"/>
  <c r="D5" i="7"/>
  <c r="G5" i="7"/>
  <c r="D6" i="7"/>
  <c r="G6" i="7"/>
  <c r="D7" i="7"/>
  <c r="G7" i="7"/>
  <c r="C8" i="7"/>
  <c r="B8" i="7"/>
  <c r="D8" i="7"/>
  <c r="G8" i="7"/>
  <c r="D22" i="7"/>
  <c r="G22" i="7"/>
  <c r="D23" i="7"/>
  <c r="G23" i="7"/>
  <c r="D24" i="7"/>
  <c r="G24" i="7"/>
  <c r="D25" i="7"/>
  <c r="G25" i="7"/>
  <c r="C26" i="7"/>
  <c r="B26" i="7"/>
  <c r="D26" i="7"/>
  <c r="G26" i="7"/>
  <c r="D10" i="7"/>
  <c r="G10" i="7"/>
  <c r="D11" i="7"/>
  <c r="G11" i="7"/>
  <c r="D12" i="7"/>
  <c r="G12" i="7"/>
  <c r="D13" i="7"/>
  <c r="G13" i="7"/>
  <c r="C14" i="7"/>
  <c r="B14" i="7"/>
  <c r="D14" i="7"/>
  <c r="G14" i="7"/>
  <c r="D16" i="7"/>
  <c r="G16" i="7"/>
  <c r="D17" i="7"/>
  <c r="G17" i="7"/>
  <c r="D18" i="7"/>
  <c r="G18" i="7"/>
  <c r="D19" i="7"/>
  <c r="G19" i="7"/>
  <c r="C20" i="7"/>
  <c r="B20" i="7"/>
  <c r="D20" i="7"/>
  <c r="G20" i="7"/>
  <c r="E20" i="7"/>
  <c r="F20" i="7"/>
  <c r="F19" i="7"/>
  <c r="F18" i="7"/>
  <c r="F17" i="7"/>
  <c r="F16" i="7"/>
  <c r="E14" i="7"/>
  <c r="F14" i="7"/>
  <c r="F13" i="7"/>
  <c r="F12" i="7"/>
  <c r="F11" i="7"/>
  <c r="F10" i="7"/>
  <c r="E26" i="7"/>
  <c r="F26" i="7"/>
  <c r="F25" i="7"/>
  <c r="F24" i="7"/>
  <c r="F23" i="7"/>
  <c r="F22" i="7"/>
  <c r="F5" i="7"/>
  <c r="F6" i="7"/>
  <c r="F7" i="7"/>
  <c r="E8" i="7"/>
  <c r="F8" i="7"/>
  <c r="F4" i="7"/>
  <c r="C26" i="6"/>
  <c r="E26" i="6"/>
  <c r="F26" i="6"/>
  <c r="F25" i="6"/>
  <c r="F24" i="6"/>
  <c r="F23" i="6"/>
  <c r="F22" i="6"/>
  <c r="C20" i="6"/>
  <c r="E20" i="6"/>
  <c r="F20" i="6"/>
  <c r="F19" i="6"/>
  <c r="F18" i="6"/>
  <c r="F17" i="6"/>
  <c r="F16" i="6"/>
  <c r="C14" i="6"/>
  <c r="E14" i="6"/>
  <c r="F14" i="6"/>
  <c r="F13" i="6"/>
  <c r="F12" i="6"/>
  <c r="F11" i="6"/>
  <c r="F10" i="6"/>
  <c r="F5" i="6"/>
  <c r="F6" i="6"/>
  <c r="F7" i="6"/>
  <c r="C8" i="6"/>
  <c r="E8" i="6"/>
  <c r="F8" i="6"/>
  <c r="F4" i="6"/>
  <c r="D22" i="6"/>
  <c r="G22" i="6"/>
  <c r="D23" i="6"/>
  <c r="G23" i="6"/>
  <c r="D24" i="6"/>
  <c r="G24" i="6"/>
  <c r="D25" i="6"/>
  <c r="G25" i="6"/>
  <c r="B26" i="6"/>
  <c r="D26" i="6"/>
  <c r="G26" i="6"/>
  <c r="D16" i="6"/>
  <c r="G16" i="6"/>
  <c r="D17" i="6"/>
  <c r="G17" i="6"/>
  <c r="D18" i="6"/>
  <c r="G18" i="6"/>
  <c r="D19" i="6"/>
  <c r="G19" i="6"/>
  <c r="B20" i="6"/>
  <c r="D20" i="6"/>
  <c r="G20" i="6"/>
  <c r="D10" i="6"/>
  <c r="G10" i="6"/>
  <c r="D11" i="6"/>
  <c r="G11" i="6"/>
  <c r="D12" i="6"/>
  <c r="G12" i="6"/>
  <c r="D13" i="6"/>
  <c r="G13" i="6"/>
  <c r="B14" i="6"/>
  <c r="D14" i="6"/>
  <c r="G14" i="6"/>
  <c r="D4" i="6"/>
  <c r="G4" i="6"/>
  <c r="D5" i="6"/>
  <c r="G5" i="6"/>
  <c r="D6" i="6"/>
  <c r="G6" i="6"/>
  <c r="D7" i="6"/>
  <c r="G7" i="6"/>
  <c r="B8" i="6"/>
  <c r="D8" i="6"/>
  <c r="G8" i="6"/>
  <c r="C20" i="4"/>
  <c r="E20" i="4"/>
  <c r="F20" i="4"/>
  <c r="F19" i="4"/>
  <c r="F17" i="4"/>
  <c r="F16" i="4"/>
  <c r="C14" i="4"/>
  <c r="E14" i="4"/>
  <c r="F14" i="4"/>
  <c r="F13" i="4"/>
  <c r="F12" i="4"/>
  <c r="F11" i="4"/>
  <c r="F10" i="4"/>
  <c r="C8" i="4"/>
  <c r="E8" i="4"/>
  <c r="F8" i="4"/>
  <c r="F5" i="4"/>
  <c r="F6" i="4"/>
  <c r="F7" i="4"/>
  <c r="F4" i="4"/>
  <c r="C20" i="3"/>
  <c r="E20" i="3"/>
  <c r="F20" i="3"/>
  <c r="F19" i="3"/>
  <c r="F18" i="3"/>
  <c r="F17" i="3"/>
  <c r="F16" i="3"/>
  <c r="C11" i="3"/>
  <c r="C12" i="3"/>
  <c r="C13" i="3"/>
  <c r="C14" i="3"/>
  <c r="E14" i="3"/>
  <c r="F14" i="3"/>
  <c r="F13" i="3"/>
  <c r="F12" i="3"/>
  <c r="F11" i="3"/>
  <c r="F10" i="3"/>
  <c r="F5" i="3"/>
  <c r="F6" i="3"/>
  <c r="F7" i="3"/>
  <c r="C8" i="3"/>
  <c r="E8" i="3"/>
  <c r="F8" i="3"/>
  <c r="F4" i="3"/>
  <c r="F5" i="2"/>
  <c r="F6" i="2"/>
  <c r="F7" i="2"/>
  <c r="C8" i="2"/>
  <c r="E8" i="2"/>
  <c r="F8" i="2"/>
  <c r="F4" i="2"/>
  <c r="F17" i="5"/>
  <c r="F18" i="5"/>
  <c r="F19" i="5"/>
  <c r="C20" i="5"/>
  <c r="E20" i="5"/>
  <c r="F20" i="5"/>
  <c r="F16" i="5"/>
  <c r="F11" i="5"/>
  <c r="F12" i="5"/>
  <c r="F13" i="5"/>
  <c r="C14" i="5"/>
  <c r="E14" i="5"/>
  <c r="F14" i="5"/>
  <c r="F10" i="5"/>
  <c r="F5" i="5"/>
  <c r="F6" i="5"/>
  <c r="F7" i="5"/>
  <c r="C8" i="5"/>
  <c r="E8" i="5"/>
  <c r="F8" i="5"/>
  <c r="F4" i="5"/>
  <c r="B8" i="5"/>
  <c r="B14" i="5"/>
  <c r="B20" i="5"/>
  <c r="D16" i="5"/>
  <c r="G16" i="5"/>
  <c r="D17" i="5"/>
  <c r="G17" i="5"/>
  <c r="D18" i="5"/>
  <c r="G18" i="5"/>
  <c r="D19" i="5"/>
  <c r="G19" i="5"/>
  <c r="D20" i="5"/>
  <c r="G20" i="5"/>
  <c r="D10" i="5"/>
  <c r="G10" i="5"/>
  <c r="D11" i="5"/>
  <c r="G11" i="5"/>
  <c r="D12" i="5"/>
  <c r="G12" i="5"/>
  <c r="D13" i="5"/>
  <c r="G13" i="5"/>
  <c r="D14" i="5"/>
  <c r="G14" i="5"/>
  <c r="D4" i="5"/>
  <c r="G4" i="5"/>
  <c r="D5" i="5"/>
  <c r="G5" i="5"/>
  <c r="D6" i="5"/>
  <c r="G6" i="5"/>
  <c r="D7" i="5"/>
  <c r="G7" i="5"/>
  <c r="D8" i="5"/>
  <c r="G8" i="5"/>
  <c r="D16" i="4"/>
  <c r="G16" i="4"/>
  <c r="D17" i="4"/>
  <c r="G17" i="4"/>
  <c r="D18" i="4"/>
  <c r="G18" i="4"/>
  <c r="D19" i="4"/>
  <c r="G19" i="4"/>
  <c r="B20" i="4"/>
  <c r="D20" i="4"/>
  <c r="G20" i="4"/>
  <c r="D10" i="4"/>
  <c r="G10" i="4"/>
  <c r="D11" i="4"/>
  <c r="G11" i="4"/>
  <c r="D12" i="4"/>
  <c r="G12" i="4"/>
  <c r="D13" i="4"/>
  <c r="G13" i="4"/>
  <c r="B14" i="4"/>
  <c r="D14" i="4"/>
  <c r="G14" i="4"/>
  <c r="D4" i="4"/>
  <c r="G4" i="4"/>
  <c r="D5" i="4"/>
  <c r="G5" i="4"/>
  <c r="D6" i="4"/>
  <c r="G6" i="4"/>
  <c r="D7" i="4"/>
  <c r="G7" i="4"/>
  <c r="B8" i="4"/>
  <c r="D8" i="4"/>
  <c r="G8" i="4"/>
  <c r="D4" i="3"/>
  <c r="G4" i="3"/>
  <c r="D5" i="3"/>
  <c r="G5" i="3"/>
  <c r="D6" i="3"/>
  <c r="G6" i="3"/>
  <c r="D7" i="3"/>
  <c r="G7" i="3"/>
  <c r="B8" i="3"/>
  <c r="D8" i="3"/>
  <c r="G8" i="3"/>
  <c r="D10" i="3"/>
  <c r="G10" i="3"/>
  <c r="D11" i="3"/>
  <c r="G11" i="3"/>
  <c r="D12" i="3"/>
  <c r="G12" i="3"/>
  <c r="D13" i="3"/>
  <c r="G13" i="3"/>
  <c r="B14" i="3"/>
  <c r="D14" i="3"/>
  <c r="G14" i="3"/>
  <c r="D16" i="3"/>
  <c r="G16" i="3"/>
  <c r="D17" i="3"/>
  <c r="G17" i="3"/>
  <c r="D18" i="3"/>
  <c r="G18" i="3"/>
  <c r="D19" i="3"/>
  <c r="G19" i="3"/>
  <c r="B20" i="3"/>
  <c r="D20" i="3"/>
  <c r="G20" i="3"/>
  <c r="D5" i="2"/>
  <c r="D4" i="2"/>
  <c r="G5" i="2"/>
  <c r="D6" i="2"/>
  <c r="G6" i="2"/>
  <c r="D7" i="2"/>
  <c r="G7" i="2"/>
  <c r="B8" i="2"/>
  <c r="D8" i="2"/>
  <c r="G8" i="2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C23" i="14"/>
  <c r="C26" i="14"/>
  <c r="C41" i="14"/>
  <c r="C7" i="14"/>
  <c r="I10" i="13"/>
  <c r="G10" i="13"/>
  <c r="D10" i="13"/>
  <c r="H10" i="13"/>
  <c r="J10" i="13"/>
  <c r="E10" i="13"/>
  <c r="G9" i="13"/>
  <c r="H9" i="13"/>
  <c r="J9" i="13"/>
  <c r="E9" i="13"/>
  <c r="G8" i="13"/>
  <c r="H8" i="13"/>
  <c r="J8" i="13"/>
  <c r="E8" i="13"/>
  <c r="G7" i="13"/>
  <c r="H7" i="13"/>
  <c r="J7" i="13"/>
  <c r="E7" i="13"/>
  <c r="E6" i="13"/>
  <c r="F6" i="13"/>
  <c r="X28" i="1"/>
  <c r="E3" i="11"/>
  <c r="E9" i="11"/>
  <c r="E15" i="11"/>
  <c r="E21" i="11"/>
  <c r="D25" i="11"/>
  <c r="B25" i="11"/>
  <c r="E25" i="11"/>
  <c r="G25" i="11"/>
  <c r="F25" i="11"/>
  <c r="C25" i="11"/>
  <c r="D19" i="11"/>
  <c r="B19" i="11"/>
  <c r="E19" i="11"/>
  <c r="G19" i="11"/>
  <c r="F19" i="11"/>
  <c r="C19" i="11"/>
  <c r="D13" i="11"/>
  <c r="B13" i="11"/>
  <c r="E13" i="11"/>
  <c r="G13" i="11"/>
  <c r="F13" i="11"/>
  <c r="C13" i="11"/>
  <c r="D7" i="11"/>
  <c r="B7" i="11"/>
  <c r="E7" i="11"/>
  <c r="G7" i="11"/>
  <c r="F7" i="11"/>
  <c r="C7" i="11"/>
  <c r="G4" i="2"/>
</calcChain>
</file>

<file path=xl/sharedStrings.xml><?xml version="1.0" encoding="utf-8"?>
<sst xmlns="http://schemas.openxmlformats.org/spreadsheetml/2006/main" count="683" uniqueCount="143">
  <si>
    <t>TOTAL GERAL (CONFERÊNCIA)</t>
  </si>
  <si>
    <t>TOTAL REFLEXAS</t>
  </si>
  <si>
    <t>Genériico Refle</t>
  </si>
  <si>
    <t>SPF&amp;E</t>
  </si>
  <si>
    <t>Consumo Reflexo</t>
  </si>
  <si>
    <t>Serviço Pres Famílias</t>
  </si>
  <si>
    <t>TOTAL "NÃO-CADEIAS"</t>
  </si>
  <si>
    <t>Sem Função</t>
  </si>
  <si>
    <t>Classificação Inverosímil</t>
  </si>
  <si>
    <t>Indeterminada</t>
  </si>
  <si>
    <t>Import</t>
  </si>
  <si>
    <t>Sem Expressão Regional</t>
  </si>
  <si>
    <t>TOTAL MISTAS</t>
  </si>
  <si>
    <t>Mista</t>
  </si>
  <si>
    <t>Serviços Prestados Empresas</t>
  </si>
  <si>
    <t>Serv Publ Básico - Saúde</t>
  </si>
  <si>
    <t>Serv Publ Básico - Educação</t>
  </si>
  <si>
    <t>Serviços de Organização Social</t>
  </si>
  <si>
    <t>Multicadeia</t>
  </si>
  <si>
    <t>Construção Civil</t>
  </si>
  <si>
    <t>TOTAL PROPULSIVAS</t>
  </si>
  <si>
    <t>TOTAL TrS - PROPULSIVA</t>
  </si>
  <si>
    <t>TrS Propulsiva</t>
  </si>
  <si>
    <t>Serviço de Pólo Regional - Medianeira</t>
  </si>
  <si>
    <t>TOTAL X - PROPULSIVA</t>
  </si>
  <si>
    <t>X Propulsiva</t>
  </si>
  <si>
    <t>Têxtil, Vestuário e Calçados</t>
  </si>
  <si>
    <t>Madeira Mobiliário e Utensílios Dom.</t>
  </si>
  <si>
    <t>Indústria de Equip. de Caça e Pesca</t>
  </si>
  <si>
    <t>Cadeias  Emergentes (Potenciais)</t>
  </si>
  <si>
    <t>Outros Indústria de Base</t>
  </si>
  <si>
    <t>Metal Mecânica</t>
  </si>
  <si>
    <t>Minerais Não Metálicos</t>
  </si>
  <si>
    <t>Indústria de Base</t>
  </si>
  <si>
    <t>Comércio, Serviços e Assist. Téc</t>
  </si>
  <si>
    <t>Prod de Máquinas e Equipamento</t>
  </si>
  <si>
    <t>Agroindústria Geral</t>
  </si>
  <si>
    <t>Beneficiamento Vegetal</t>
  </si>
  <si>
    <t>Prod Vegetal</t>
  </si>
  <si>
    <t xml:space="preserve">Agroindústria Vegetal </t>
  </si>
  <si>
    <t>Comércio, Serviços e Insumos</t>
  </si>
  <si>
    <t>Produção Central</t>
  </si>
  <si>
    <t>Proteína Animal</t>
  </si>
  <si>
    <t>TOTAL G - PROPULSIVA</t>
  </si>
  <si>
    <t>G Propulsiva</t>
  </si>
  <si>
    <t>Administração Pública</t>
  </si>
  <si>
    <t>Total Urbano</t>
  </si>
  <si>
    <t>Total</t>
  </si>
  <si>
    <t>Núm Estab</t>
  </si>
  <si>
    <t>Num Trab</t>
  </si>
  <si>
    <t>QL PR</t>
  </si>
  <si>
    <t>% No Total</t>
  </si>
  <si>
    <t>Paraná</t>
  </si>
  <si>
    <t>Medianeira</t>
  </si>
  <si>
    <t>Função Din</t>
  </si>
  <si>
    <t>Cadeia Principal</t>
  </si>
  <si>
    <t>Região Matelândia</t>
  </si>
  <si>
    <t>Matelândia</t>
  </si>
  <si>
    <t>Território</t>
  </si>
  <si>
    <t>Demais Municípios</t>
  </si>
  <si>
    <t>Trab Total</t>
  </si>
  <si>
    <t>Estab Total</t>
  </si>
  <si>
    <t>Proteína Animal - Produção Central</t>
  </si>
  <si>
    <t>Proteína Animal - Comércio, Serviços e Insumos</t>
  </si>
  <si>
    <t>Agroindústria Vegetal</t>
  </si>
  <si>
    <t>Agroindústria Vegetal - Produção Vegetal</t>
  </si>
  <si>
    <t>Agroindústria Vegetal - Beneficiamento Vegetal</t>
  </si>
  <si>
    <t>Agroindústria Geral - Prod de Máquinas e Equipamento</t>
  </si>
  <si>
    <t>Agroindústria Geral - Comércio, Serviços e Assist. Téc</t>
  </si>
  <si>
    <t>Indústria de Base - Minerais Não Metálicos</t>
  </si>
  <si>
    <t>Cadeias Emergentes</t>
  </si>
  <si>
    <t>X - Propulsivas</t>
  </si>
  <si>
    <t>Indeterminadas</t>
  </si>
  <si>
    <t>Não Cadeias</t>
  </si>
  <si>
    <t>Serviços Prestados às Famílias</t>
  </si>
  <si>
    <t>Serviços Prestados às Famílias &amp; Empresas</t>
  </si>
  <si>
    <t>CÁLCULO COM BASE NO EMPREGO FORMAL</t>
  </si>
  <si>
    <t>Região de Matelândia (5 Mun)</t>
  </si>
  <si>
    <t>Município de Matelândia</t>
  </si>
  <si>
    <t>Cálculo para Fins de Reavaliação dos QLS</t>
  </si>
  <si>
    <t>Estimativa População em 2017</t>
  </si>
  <si>
    <t>Ocupação RAIS 2017</t>
  </si>
  <si>
    <t>Pop Ocupado DOMIC (cálc Aproximado)</t>
  </si>
  <si>
    <t>Diferença entre Pop Oc Total e Dom</t>
  </si>
  <si>
    <t>Ocupados Formais na Proteína Animal</t>
  </si>
  <si>
    <t>Novo Cálculo Proteína Animal</t>
  </si>
  <si>
    <t>Brasil</t>
  </si>
  <si>
    <t>X</t>
  </si>
  <si>
    <t>x</t>
  </si>
  <si>
    <t>Emprego na Proteína Animal com Domiciliados</t>
  </si>
  <si>
    <t>Matelândia (PR)</t>
  </si>
  <si>
    <t>Medianeira (PR)</t>
  </si>
  <si>
    <t>CÁLCULCO COM BASE NO EMPREGO DOS DOMICILIADOS AVALIADO A PARTIR DA TAXA DE OCUPAÇÃO PRESUMIDA DO OESTE PARANANSE (29,4%)</t>
  </si>
  <si>
    <t>TERRITÓRIO</t>
  </si>
  <si>
    <t>REG MAT</t>
  </si>
  <si>
    <t xml:space="preserve">MAT </t>
  </si>
  <si>
    <t>MED</t>
  </si>
  <si>
    <t>OUTR</t>
  </si>
  <si>
    <t>IBGE e RAIS-MTE Ano - 2017</t>
  </si>
  <si>
    <t>Município</t>
  </si>
  <si>
    <t>Cadeia</t>
  </si>
  <si>
    <t>Número de Trabalhadores</t>
  </si>
  <si>
    <t>Trab /Est na Cadeia</t>
  </si>
  <si>
    <t>Núm Esta Cadeia</t>
  </si>
  <si>
    <t>Agroindústria Geral (Com &amp; Prod Ins, Maq e Ass Tec)</t>
  </si>
  <si>
    <t>Indústria de Base (Insumos Const Civil e Indústria em Geral)</t>
  </si>
  <si>
    <t>Indústria de Base - Metal Mecânica (Exceto para Agroindústria)</t>
  </si>
  <si>
    <t xml:space="preserve">Indústria de Base - Outras Indústria de Base (Borracha, Plástico, Química, etc.) </t>
  </si>
  <si>
    <t>CADEIAS DE FUNÇÃO MISTA</t>
  </si>
  <si>
    <t>Cadeias de Função Mista: Síntese</t>
  </si>
  <si>
    <t>% no Total do Município</t>
  </si>
  <si>
    <t>% no Total das Cad Mistas na Região</t>
  </si>
  <si>
    <t>Cadeias Reflexas</t>
  </si>
  <si>
    <t>Trabalhadores</t>
  </si>
  <si>
    <t>Num Tot Territ</t>
  </si>
  <si>
    <t>% do Mun na Reg Mat</t>
  </si>
  <si>
    <t>% do Mun no Total DA CADEIA na Reg Mat</t>
  </si>
  <si>
    <t>Conjunto das Cadeias Reflexasa</t>
  </si>
  <si>
    <t>% Emp Cadeia no Emp Tot Terr</t>
  </si>
  <si>
    <t>Num Tot na Cadeia</t>
  </si>
  <si>
    <t>Tx Ocup Formal de acordo com a RAIS</t>
  </si>
  <si>
    <t>Taxa de Ocup Calculada</t>
  </si>
  <si>
    <t>S Ter+ C Azul + Serran</t>
  </si>
  <si>
    <t>TOTAL G - PROP (Adm Pública)</t>
  </si>
  <si>
    <t>Emprego Total</t>
  </si>
  <si>
    <t>TOT TrS PROP (Serv Pólo Reg)</t>
  </si>
  <si>
    <t>TOTAL X - PROP</t>
  </si>
  <si>
    <t>TOTAL DAS PROPULSIVAS</t>
  </si>
  <si>
    <t>Mun de Matelândia</t>
  </si>
  <si>
    <t>Região Matelândia (5 Mun)</t>
  </si>
  <si>
    <t>Núm Estab na cadeia</t>
  </si>
  <si>
    <t xml:space="preserve">Fonte de dados brutos: </t>
  </si>
  <si>
    <t>Relação Anual de Informações Sociais 2017 (RAIS) - bi.mte.gov.br/bgcaged/inicial.php</t>
  </si>
  <si>
    <t>Todas as tabelas são referentes ao ano de 2017.</t>
  </si>
  <si>
    <t>Obs.1: O Quociente Locacional (QL) busca expressar a importância comparativa de um segmento produtivo para uma região vis-à-vis à macrorregião na qual aquela está inserida. Mais especificamente, ele busca traduzir “quantas vezes mais” (ou menos) uma região se dedica a uma determinada atividade vis-à-vis ao conjunto das regiões que perfazem a macrorregião de referência. Usualmente (mas não obrigatoriamente!), utiliza-se a participação percentual do emprego num determinado setor como medida de importância ou de dedicação a uma certa atividade. Nesse caso, o QL fica definido da seguinte forma:</t>
  </si>
  <si>
    <t>QL = (Eij/ETj) / (EiT/ETT) = (Eij/EiT) / (ETj/ETT)  , onde:</t>
  </si>
  <si>
    <t>Eij = emprego do setor i na região j;</t>
  </si>
  <si>
    <t>ETj = emprego total (em todos os setores considerados) na região j;</t>
  </si>
  <si>
    <t>EiT = emprego do setor i de toda região;</t>
  </si>
  <si>
    <t>ETT = emprego total de toda região.</t>
  </si>
  <si>
    <t>Obs.2: Para calcular os QLs utilizaremos o TOTAL URBANO, devido a baixa confiabilidade dos registros sobre trabalhadores rurais em regiões caracterizadas pela agricultura famailiar. Neste padrão de agricultura, os trabalhadores rurais não são formalmente registrados no MTE e não constam da RAIS. .</t>
  </si>
  <si>
    <t>Obs.3: Denominamos o conjunto de municípios sob análise de "Região de Matelândia". E isto porque a seleção foi feita com vistas à produção de um diagnóstico da Economia de Matelândia e teve por base os municípios limítrofes àquele primeiro e que mantém uma relação de solidariedade simétrica com o mesmo (por oposição ao tipo de solidariedade que emerge entre municípios polos e satélites). Os município incluidos neste grupo são, para além de Matelândia: Céu Azul, Medianeira, Santa Tereza do Oeste e Serranópolis do Iguaçu</t>
  </si>
  <si>
    <t>Obs.4: Na tabela Síntese Região dividimos os resultados em 2 tabelas, os QLs calculados comparando a Região ao Brasil e outra comparando com o Paraná. Ambas estão ordenadas por maiores QLs.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</si>
</sst>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#,##0.000"/>
    <numFmt numFmtId="167" formatCode="0.0%"/>
    <numFmt numFmtId="168" formatCode="_(* #,##0.000_);_(* \(#,##0.000\);_(* &quot;-&quot;??_);_(@_)"/>
    <numFmt numFmtId="169" formatCode="_-* #,##0_-;\-* #,##0_-;_-* &quot;-&quot;??_-;_-@_-"/>
  </numFmts>
  <fonts count="4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name val="Times New Roman"/>
      <family val="1"/>
    </font>
    <font>
      <sz val="20"/>
      <color theme="1"/>
      <name val="Times New Roman"/>
    </font>
    <font>
      <sz val="20"/>
      <name val="Times New Roman"/>
    </font>
    <font>
      <b/>
      <sz val="11"/>
      <color theme="1"/>
      <name val="Times New Roman"/>
      <family val="1"/>
    </font>
    <font>
      <b/>
      <sz val="11"/>
      <name val="Times New Roman"/>
    </font>
    <font>
      <b/>
      <sz val="20"/>
      <color theme="1"/>
      <name val="Times New Roman"/>
    </font>
    <font>
      <b/>
      <sz val="20"/>
      <name val="Times New Roman"/>
    </font>
    <font>
      <b/>
      <sz val="14"/>
      <color theme="1"/>
      <name val="Times New Roman"/>
    </font>
    <font>
      <b/>
      <sz val="14"/>
      <name val="Times New Roman"/>
    </font>
    <font>
      <b/>
      <sz val="18"/>
      <color theme="1"/>
      <name val="Times New Roman"/>
    </font>
    <font>
      <b/>
      <sz val="11"/>
      <color theme="0"/>
      <name val="Times New Roman"/>
      <family val="1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2"/>
      <color rgb="FF333333"/>
      <name val="Times New Roman"/>
    </font>
    <font>
      <sz val="12"/>
      <color theme="1"/>
      <name val="Times New Roman"/>
    </font>
    <font>
      <b/>
      <sz val="12"/>
      <color rgb="FF333333"/>
      <name val="Times New Roman"/>
    </font>
    <font>
      <b/>
      <sz val="14"/>
      <color theme="1"/>
      <name val="Calibri"/>
      <scheme val="minor"/>
    </font>
    <font>
      <sz val="11"/>
      <name val="Calibri"/>
      <scheme val="minor"/>
    </font>
    <font>
      <b/>
      <sz val="16"/>
      <color theme="1"/>
      <name val="Times New Roman"/>
    </font>
    <font>
      <b/>
      <sz val="16"/>
      <name val="Times New Roman"/>
    </font>
    <font>
      <b/>
      <sz val="16"/>
      <color theme="0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Calibri"/>
      <scheme val="minor"/>
    </font>
    <font>
      <b/>
      <sz val="20"/>
      <color theme="0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Times New Roman"/>
      <family val="1"/>
    </font>
    <font>
      <sz val="22"/>
      <color theme="1"/>
      <name val="Calibri"/>
      <family val="2"/>
      <scheme val="minor"/>
    </font>
    <font>
      <b/>
      <sz val="22"/>
      <color theme="1"/>
      <name val="Calibri"/>
      <scheme val="minor"/>
    </font>
    <font>
      <b/>
      <sz val="26"/>
      <color theme="0"/>
      <name val="Times New Roman"/>
      <family val="1"/>
    </font>
    <font>
      <sz val="26"/>
      <color theme="1"/>
      <name val="Calibri"/>
      <family val="2"/>
      <scheme val="minor"/>
    </font>
    <font>
      <b/>
      <sz val="26"/>
      <color theme="1"/>
      <name val="Calibri"/>
      <scheme val="minor"/>
    </font>
    <font>
      <b/>
      <sz val="22"/>
      <name val="Times New Roman"/>
    </font>
    <font>
      <b/>
      <sz val="22"/>
      <color theme="1"/>
      <name val="Times New Roman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79FF"/>
        <bgColor indexed="64"/>
      </patternFill>
    </fill>
    <fill>
      <patternFill patternType="solid">
        <fgColor rgb="FFC7B2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875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593F3"/>
        <bgColor indexed="64"/>
      </patternFill>
    </fill>
    <fill>
      <patternFill patternType="solid">
        <fgColor rgb="FFA68AF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EDF3F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-0.249977111117893"/>
        <bgColor theme="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rgb="FFFF6600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rgb="FFFF000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/>
  </cellStyleXfs>
  <cellXfs count="845">
    <xf numFmtId="0" fontId="0" fillId="0" borderId="0" xfId="0"/>
    <xf numFmtId="165" fontId="3" fillId="2" borderId="2" xfId="1" applyNumberFormat="1" applyFont="1" applyFill="1" applyBorder="1"/>
    <xf numFmtId="167" fontId="3" fillId="2" borderId="2" xfId="2" applyNumberFormat="1" applyFont="1" applyFill="1" applyBorder="1"/>
    <xf numFmtId="0" fontId="4" fillId="2" borderId="3" xfId="0" applyFont="1" applyFill="1" applyBorder="1" applyAlignment="1">
      <alignment horizontal="center"/>
    </xf>
    <xf numFmtId="3" fontId="5" fillId="3" borderId="5" xfId="0" applyNumberFormat="1" applyFont="1" applyFill="1" applyBorder="1"/>
    <xf numFmtId="10" fontId="5" fillId="3" borderId="5" xfId="2" applyNumberFormat="1" applyFont="1" applyFill="1" applyBorder="1" applyAlignment="1">
      <alignment horizontal="center"/>
    </xf>
    <xf numFmtId="3" fontId="7" fillId="4" borderId="7" xfId="0" applyNumberFormat="1" applyFont="1" applyFill="1" applyBorder="1"/>
    <xf numFmtId="3" fontId="7" fillId="4" borderId="8" xfId="0" applyNumberFormat="1" applyFont="1" applyFill="1" applyBorder="1"/>
    <xf numFmtId="10" fontId="7" fillId="4" borderId="8" xfId="2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left"/>
    </xf>
    <xf numFmtId="3" fontId="7" fillId="4" borderId="10" xfId="0" applyNumberFormat="1" applyFont="1" applyFill="1" applyBorder="1"/>
    <xf numFmtId="3" fontId="7" fillId="4" borderId="11" xfId="0" applyNumberFormat="1" applyFont="1" applyFill="1" applyBorder="1"/>
    <xf numFmtId="10" fontId="7" fillId="4" borderId="11" xfId="2" applyNumberFormat="1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3" fontId="9" fillId="5" borderId="4" xfId="0" applyNumberFormat="1" applyFont="1" applyFill="1" applyBorder="1"/>
    <xf numFmtId="3" fontId="9" fillId="5" borderId="5" xfId="0" applyNumberFormat="1" applyFont="1" applyFill="1" applyBorder="1"/>
    <xf numFmtId="10" fontId="9" fillId="5" borderId="5" xfId="2" applyNumberFormat="1" applyFont="1" applyFill="1" applyBorder="1" applyAlignment="1">
      <alignment horizontal="center"/>
    </xf>
    <xf numFmtId="3" fontId="7" fillId="6" borderId="7" xfId="0" applyNumberFormat="1" applyFont="1" applyFill="1" applyBorder="1"/>
    <xf numFmtId="3" fontId="7" fillId="6" borderId="8" xfId="0" applyNumberFormat="1" applyFont="1" applyFill="1" applyBorder="1"/>
    <xf numFmtId="10" fontId="7" fillId="6" borderId="8" xfId="2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left"/>
    </xf>
    <xf numFmtId="3" fontId="7" fillId="6" borderId="13" xfId="0" applyNumberFormat="1" applyFont="1" applyFill="1" applyBorder="1"/>
    <xf numFmtId="3" fontId="7" fillId="6" borderId="14" xfId="0" applyNumberFormat="1" applyFont="1" applyFill="1" applyBorder="1"/>
    <xf numFmtId="10" fontId="7" fillId="6" borderId="14" xfId="2" applyNumberFormat="1" applyFont="1" applyFill="1" applyBorder="1" applyAlignment="1">
      <alignment horizontal="center"/>
    </xf>
    <xf numFmtId="0" fontId="8" fillId="6" borderId="15" xfId="0" applyFont="1" applyFill="1" applyBorder="1" applyAlignment="1">
      <alignment horizontal="left"/>
    </xf>
    <xf numFmtId="3" fontId="9" fillId="7" borderId="1" xfId="0" applyNumberFormat="1" applyFont="1" applyFill="1" applyBorder="1"/>
    <xf numFmtId="3" fontId="9" fillId="7" borderId="2" xfId="0" applyNumberFormat="1" applyFont="1" applyFill="1" applyBorder="1"/>
    <xf numFmtId="10" fontId="9" fillId="7" borderId="2" xfId="2" applyNumberFormat="1" applyFont="1" applyFill="1" applyBorder="1" applyAlignment="1">
      <alignment horizontal="center"/>
    </xf>
    <xf numFmtId="3" fontId="7" fillId="8" borderId="4" xfId="0" applyNumberFormat="1" applyFont="1" applyFill="1" applyBorder="1"/>
    <xf numFmtId="3" fontId="7" fillId="8" borderId="7" xfId="0" applyNumberFormat="1" applyFont="1" applyFill="1" applyBorder="1"/>
    <xf numFmtId="3" fontId="7" fillId="8" borderId="8" xfId="0" applyNumberFormat="1" applyFont="1" applyFill="1" applyBorder="1"/>
    <xf numFmtId="10" fontId="7" fillId="8" borderId="8" xfId="2" applyNumberFormat="1" applyFont="1" applyFill="1" applyBorder="1" applyAlignment="1">
      <alignment horizontal="center"/>
    </xf>
    <xf numFmtId="0" fontId="8" fillId="8" borderId="9" xfId="0" applyFont="1" applyFill="1" applyBorder="1" applyAlignment="1">
      <alignment horizontal="left"/>
    </xf>
    <xf numFmtId="3" fontId="7" fillId="8" borderId="10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10" fontId="7" fillId="8" borderId="11" xfId="2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left" vertical="center"/>
    </xf>
    <xf numFmtId="3" fontId="5" fillId="9" borderId="16" xfId="0" applyNumberFormat="1" applyFont="1" applyFill="1" applyBorder="1"/>
    <xf numFmtId="10" fontId="5" fillId="9" borderId="16" xfId="2" applyNumberFormat="1" applyFont="1" applyFill="1" applyBorder="1" applyAlignment="1">
      <alignment horizontal="center"/>
    </xf>
    <xf numFmtId="3" fontId="11" fillId="11" borderId="19" xfId="0" applyNumberFormat="1" applyFont="1" applyFill="1" applyBorder="1"/>
    <xf numFmtId="10" fontId="11" fillId="11" borderId="19" xfId="2" applyNumberFormat="1" applyFont="1" applyFill="1" applyBorder="1" applyAlignment="1">
      <alignment horizontal="center"/>
    </xf>
    <xf numFmtId="3" fontId="7" fillId="11" borderId="11" xfId="0" applyNumberFormat="1" applyFont="1" applyFill="1" applyBorder="1"/>
    <xf numFmtId="10" fontId="7" fillId="11" borderId="11" xfId="2" applyNumberFormat="1" applyFont="1" applyFill="1" applyBorder="1" applyAlignment="1">
      <alignment horizontal="center"/>
    </xf>
    <xf numFmtId="0" fontId="8" fillId="11" borderId="12" xfId="0" applyFont="1" applyFill="1" applyBorder="1" applyAlignment="1">
      <alignment horizontal="left"/>
    </xf>
    <xf numFmtId="3" fontId="11" fillId="12" borderId="1" xfId="0" applyNumberFormat="1" applyFont="1" applyFill="1" applyBorder="1" applyAlignment="1">
      <alignment vertical="center"/>
    </xf>
    <xf numFmtId="3" fontId="11" fillId="12" borderId="2" xfId="0" applyNumberFormat="1" applyFont="1" applyFill="1" applyBorder="1" applyAlignment="1">
      <alignment vertical="center"/>
    </xf>
    <xf numFmtId="10" fontId="11" fillId="12" borderId="2" xfId="2" applyNumberFormat="1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right"/>
    </xf>
    <xf numFmtId="0" fontId="4" fillId="12" borderId="9" xfId="0" applyFont="1" applyFill="1" applyBorder="1" applyAlignment="1">
      <alignment horizontal="right"/>
    </xf>
    <xf numFmtId="3" fontId="7" fillId="12" borderId="13" xfId="0" applyNumberFormat="1" applyFont="1" applyFill="1" applyBorder="1"/>
    <xf numFmtId="3" fontId="7" fillId="12" borderId="14" xfId="0" applyNumberFormat="1" applyFont="1" applyFill="1" applyBorder="1"/>
    <xf numFmtId="10" fontId="7" fillId="12" borderId="14" xfId="2" applyNumberFormat="1" applyFont="1" applyFill="1" applyBorder="1" applyAlignment="1">
      <alignment horizontal="center"/>
    </xf>
    <xf numFmtId="0" fontId="8" fillId="12" borderId="15" xfId="0" applyFont="1" applyFill="1" applyBorder="1" applyAlignment="1">
      <alignment horizontal="left"/>
    </xf>
    <xf numFmtId="0" fontId="4" fillId="12" borderId="24" xfId="0" applyFont="1" applyFill="1" applyBorder="1" applyAlignment="1">
      <alignment horizontal="right"/>
    </xf>
    <xf numFmtId="3" fontId="7" fillId="12" borderId="10" xfId="0" applyNumberFormat="1" applyFont="1" applyFill="1" applyBorder="1"/>
    <xf numFmtId="3" fontId="7" fillId="12" borderId="11" xfId="0" applyNumberFormat="1" applyFont="1" applyFill="1" applyBorder="1"/>
    <xf numFmtId="10" fontId="7" fillId="12" borderId="11" xfId="2" applyNumberFormat="1" applyFont="1" applyFill="1" applyBorder="1" applyAlignment="1">
      <alignment horizontal="center"/>
    </xf>
    <xf numFmtId="0" fontId="8" fillId="12" borderId="12" xfId="0" applyFont="1" applyFill="1" applyBorder="1" applyAlignment="1">
      <alignment horizontal="left"/>
    </xf>
    <xf numFmtId="3" fontId="11" fillId="13" borderId="22" xfId="0" applyNumberFormat="1" applyFont="1" applyFill="1" applyBorder="1"/>
    <xf numFmtId="3" fontId="11" fillId="13" borderId="23" xfId="0" applyNumberFormat="1" applyFont="1" applyFill="1" applyBorder="1"/>
    <xf numFmtId="10" fontId="11" fillId="13" borderId="23" xfId="2" applyNumberFormat="1" applyFont="1" applyFill="1" applyBorder="1" applyAlignment="1">
      <alignment horizontal="center"/>
    </xf>
    <xf numFmtId="3" fontId="7" fillId="13" borderId="10" xfId="0" applyNumberFormat="1" applyFont="1" applyFill="1" applyBorder="1"/>
    <xf numFmtId="3" fontId="7" fillId="13" borderId="11" xfId="0" applyNumberFormat="1" applyFont="1" applyFill="1" applyBorder="1"/>
    <xf numFmtId="10" fontId="7" fillId="13" borderId="11" xfId="2" applyNumberFormat="1" applyFont="1" applyFill="1" applyBorder="1" applyAlignment="1">
      <alignment horizontal="center"/>
    </xf>
    <xf numFmtId="0" fontId="8" fillId="13" borderId="12" xfId="0" applyFont="1" applyFill="1" applyBorder="1" applyAlignment="1">
      <alignment horizontal="left"/>
    </xf>
    <xf numFmtId="0" fontId="0" fillId="0" borderId="0" xfId="0" applyFill="1"/>
    <xf numFmtId="3" fontId="0" fillId="0" borderId="8" xfId="0" applyNumberFormat="1" applyFill="1" applyBorder="1"/>
    <xf numFmtId="10" fontId="0" fillId="0" borderId="8" xfId="2" applyNumberFormat="1" applyFont="1" applyFill="1" applyBorder="1"/>
    <xf numFmtId="0" fontId="0" fillId="0" borderId="8" xfId="0" applyFill="1" applyBorder="1"/>
    <xf numFmtId="168" fontId="0" fillId="0" borderId="8" xfId="1" applyNumberFormat="1" applyFont="1" applyFill="1" applyBorder="1"/>
    <xf numFmtId="3" fontId="0" fillId="0" borderId="0" xfId="0" applyNumberFormat="1" applyFill="1"/>
    <xf numFmtId="10" fontId="0" fillId="0" borderId="0" xfId="2" applyNumberFormat="1" applyFont="1" applyFill="1"/>
    <xf numFmtId="168" fontId="0" fillId="0" borderId="0" xfId="1" applyNumberFormat="1" applyFont="1" applyFill="1"/>
    <xf numFmtId="0" fontId="14" fillId="16" borderId="34" xfId="0" applyFont="1" applyFill="1" applyBorder="1" applyAlignment="1">
      <alignment vertical="center" wrapText="1"/>
    </xf>
    <xf numFmtId="3" fontId="14" fillId="16" borderId="34" xfId="0" applyNumberFormat="1" applyFont="1" applyFill="1" applyBorder="1" applyAlignment="1">
      <alignment horizontal="center" vertical="center" wrapText="1"/>
    </xf>
    <xf numFmtId="10" fontId="14" fillId="16" borderId="34" xfId="2" applyNumberFormat="1" applyFont="1" applyFill="1" applyBorder="1" applyAlignment="1">
      <alignment horizontal="center" vertical="center" wrapText="1"/>
    </xf>
    <xf numFmtId="168" fontId="14" fillId="16" borderId="5" xfId="1" applyNumberFormat="1" applyFont="1" applyFill="1" applyBorder="1" applyAlignment="1">
      <alignment horizontal="center" vertical="center" wrapText="1"/>
    </xf>
    <xf numFmtId="0" fontId="0" fillId="15" borderId="34" xfId="0" applyFont="1" applyFill="1" applyBorder="1"/>
    <xf numFmtId="3" fontId="0" fillId="15" borderId="34" xfId="0" applyNumberFormat="1" applyFont="1" applyFill="1" applyBorder="1"/>
    <xf numFmtId="10" fontId="0" fillId="15" borderId="34" xfId="2" applyNumberFormat="1" applyFont="1" applyFill="1" applyBorder="1"/>
    <xf numFmtId="168" fontId="0" fillId="15" borderId="5" xfId="1" applyNumberFormat="1" applyFont="1" applyFill="1" applyBorder="1"/>
    <xf numFmtId="0" fontId="0" fillId="0" borderId="34" xfId="0" applyFont="1" applyBorder="1"/>
    <xf numFmtId="3" fontId="0" fillId="0" borderId="34" xfId="0" applyNumberFormat="1" applyFont="1" applyBorder="1"/>
    <xf numFmtId="10" fontId="0" fillId="0" borderId="34" xfId="2" applyNumberFormat="1" applyFont="1" applyBorder="1"/>
    <xf numFmtId="168" fontId="0" fillId="0" borderId="5" xfId="1" applyNumberFormat="1" applyFont="1" applyBorder="1"/>
    <xf numFmtId="0" fontId="0" fillId="15" borderId="33" xfId="0" applyFont="1" applyFill="1" applyBorder="1"/>
    <xf numFmtId="3" fontId="0" fillId="15" borderId="33" xfId="0" applyNumberFormat="1" applyFont="1" applyFill="1" applyBorder="1"/>
    <xf numFmtId="10" fontId="0" fillId="15" borderId="33" xfId="2" applyNumberFormat="1" applyFont="1" applyFill="1" applyBorder="1"/>
    <xf numFmtId="168" fontId="0" fillId="15" borderId="8" xfId="1" applyNumberFormat="1" applyFont="1" applyFill="1" applyBorder="1"/>
    <xf numFmtId="0" fontId="13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17" borderId="6" xfId="0" applyFont="1" applyFill="1" applyBorder="1" applyAlignment="1">
      <alignment horizontal="center" vertical="center" wrapText="1"/>
    </xf>
    <xf numFmtId="0" fontId="13" fillId="17" borderId="5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9" borderId="6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4" xfId="0" applyFont="1" applyFill="1" applyBorder="1" applyAlignment="1">
      <alignment horizontal="center" vertical="center" wrapText="1"/>
    </xf>
    <xf numFmtId="3" fontId="13" fillId="6" borderId="12" xfId="0" applyNumberFormat="1" applyFont="1" applyFill="1" applyBorder="1" applyAlignment="1">
      <alignment horizontal="right"/>
    </xf>
    <xf numFmtId="10" fontId="13" fillId="6" borderId="11" xfId="2" applyNumberFormat="1" applyFont="1" applyFill="1" applyBorder="1" applyAlignment="1">
      <alignment horizontal="right"/>
    </xf>
    <xf numFmtId="3" fontId="13" fillId="6" borderId="11" xfId="0" applyNumberFormat="1" applyFont="1" applyFill="1" applyBorder="1" applyAlignment="1">
      <alignment horizontal="right"/>
    </xf>
    <xf numFmtId="166" fontId="13" fillId="6" borderId="10" xfId="0" applyNumberFormat="1" applyFont="1" applyFill="1" applyBorder="1" applyAlignment="1">
      <alignment horizontal="right"/>
    </xf>
    <xf numFmtId="3" fontId="13" fillId="7" borderId="12" xfId="0" applyNumberFormat="1" applyFont="1" applyFill="1" applyBorder="1" applyAlignment="1">
      <alignment horizontal="right"/>
    </xf>
    <xf numFmtId="10" fontId="13" fillId="7" borderId="11" xfId="2" applyNumberFormat="1" applyFont="1" applyFill="1" applyBorder="1" applyAlignment="1">
      <alignment horizontal="right"/>
    </xf>
    <xf numFmtId="3" fontId="13" fillId="7" borderId="11" xfId="0" applyNumberFormat="1" applyFont="1" applyFill="1" applyBorder="1" applyAlignment="1">
      <alignment horizontal="right"/>
    </xf>
    <xf numFmtId="166" fontId="13" fillId="7" borderId="10" xfId="0" applyNumberFormat="1" applyFont="1" applyFill="1" applyBorder="1" applyAlignment="1">
      <alignment horizontal="right"/>
    </xf>
    <xf numFmtId="3" fontId="13" fillId="17" borderId="12" xfId="0" applyNumberFormat="1" applyFont="1" applyFill="1" applyBorder="1" applyAlignment="1">
      <alignment horizontal="right"/>
    </xf>
    <xf numFmtId="10" fontId="13" fillId="17" borderId="11" xfId="2" applyNumberFormat="1" applyFont="1" applyFill="1" applyBorder="1" applyAlignment="1">
      <alignment horizontal="right"/>
    </xf>
    <xf numFmtId="3" fontId="13" fillId="17" borderId="11" xfId="0" applyNumberFormat="1" applyFont="1" applyFill="1" applyBorder="1" applyAlignment="1">
      <alignment horizontal="right"/>
    </xf>
    <xf numFmtId="166" fontId="13" fillId="17" borderId="10" xfId="0" applyNumberFormat="1" applyFont="1" applyFill="1" applyBorder="1" applyAlignment="1">
      <alignment horizontal="right"/>
    </xf>
    <xf numFmtId="3" fontId="13" fillId="19" borderId="12" xfId="0" applyNumberFormat="1" applyFont="1" applyFill="1" applyBorder="1" applyAlignment="1">
      <alignment horizontal="right"/>
    </xf>
    <xf numFmtId="10" fontId="13" fillId="19" borderId="11" xfId="2" applyNumberFormat="1" applyFont="1" applyFill="1" applyBorder="1" applyAlignment="1">
      <alignment horizontal="right"/>
    </xf>
    <xf numFmtId="3" fontId="13" fillId="19" borderId="10" xfId="0" applyNumberFormat="1" applyFont="1" applyFill="1" applyBorder="1" applyAlignment="1">
      <alignment horizontal="right"/>
    </xf>
    <xf numFmtId="3" fontId="13" fillId="6" borderId="6" xfId="0" applyNumberFormat="1" applyFont="1" applyFill="1" applyBorder="1" applyAlignment="1">
      <alignment horizontal="right"/>
    </xf>
    <xf numFmtId="10" fontId="13" fillId="6" borderId="5" xfId="2" applyNumberFormat="1" applyFont="1" applyFill="1" applyBorder="1" applyAlignment="1">
      <alignment horizontal="right"/>
    </xf>
    <xf numFmtId="3" fontId="13" fillId="6" borderId="5" xfId="0" applyNumberFormat="1" applyFont="1" applyFill="1" applyBorder="1" applyAlignment="1">
      <alignment horizontal="right"/>
    </xf>
    <xf numFmtId="166" fontId="13" fillId="6" borderId="4" xfId="0" applyNumberFormat="1" applyFont="1" applyFill="1" applyBorder="1" applyAlignment="1">
      <alignment horizontal="right"/>
    </xf>
    <xf numFmtId="3" fontId="13" fillId="7" borderId="6" xfId="0" applyNumberFormat="1" applyFont="1" applyFill="1" applyBorder="1" applyAlignment="1">
      <alignment horizontal="right"/>
    </xf>
    <xf numFmtId="10" fontId="13" fillId="7" borderId="5" xfId="2" applyNumberFormat="1" applyFont="1" applyFill="1" applyBorder="1" applyAlignment="1">
      <alignment horizontal="right"/>
    </xf>
    <xf numFmtId="3" fontId="13" fillId="7" borderId="5" xfId="0" applyNumberFormat="1" applyFont="1" applyFill="1" applyBorder="1" applyAlignment="1">
      <alignment horizontal="right"/>
    </xf>
    <xf numFmtId="166" fontId="13" fillId="7" borderId="4" xfId="0" applyNumberFormat="1" applyFont="1" applyFill="1" applyBorder="1" applyAlignment="1">
      <alignment horizontal="right"/>
    </xf>
    <xf numFmtId="3" fontId="13" fillId="17" borderId="6" xfId="0" applyNumberFormat="1" applyFont="1" applyFill="1" applyBorder="1" applyAlignment="1">
      <alignment horizontal="right"/>
    </xf>
    <xf numFmtId="10" fontId="13" fillId="17" borderId="5" xfId="2" applyNumberFormat="1" applyFont="1" applyFill="1" applyBorder="1" applyAlignment="1">
      <alignment horizontal="right"/>
    </xf>
    <xf numFmtId="3" fontId="13" fillId="17" borderId="5" xfId="0" applyNumberFormat="1" applyFont="1" applyFill="1" applyBorder="1" applyAlignment="1">
      <alignment horizontal="right"/>
    </xf>
    <xf numFmtId="166" fontId="13" fillId="17" borderId="4" xfId="0" applyNumberFormat="1" applyFont="1" applyFill="1" applyBorder="1" applyAlignment="1">
      <alignment horizontal="right"/>
    </xf>
    <xf numFmtId="3" fontId="13" fillId="19" borderId="6" xfId="0" applyNumberFormat="1" applyFont="1" applyFill="1" applyBorder="1" applyAlignment="1">
      <alignment horizontal="right"/>
    </xf>
    <xf numFmtId="10" fontId="13" fillId="19" borderId="5" xfId="2" applyNumberFormat="1" applyFont="1" applyFill="1" applyBorder="1" applyAlignment="1">
      <alignment horizontal="right"/>
    </xf>
    <xf numFmtId="3" fontId="13" fillId="19" borderId="4" xfId="0" applyNumberFormat="1" applyFont="1" applyFill="1" applyBorder="1" applyAlignment="1">
      <alignment horizontal="right"/>
    </xf>
    <xf numFmtId="0" fontId="7" fillId="13" borderId="10" xfId="0" applyFont="1" applyFill="1" applyBorder="1" applyAlignment="1">
      <alignment horizontal="center"/>
    </xf>
    <xf numFmtId="3" fontId="7" fillId="13" borderId="12" xfId="0" applyNumberFormat="1" applyFont="1" applyFill="1" applyBorder="1"/>
    <xf numFmtId="166" fontId="7" fillId="13" borderId="10" xfId="0" applyNumberFormat="1" applyFont="1" applyFill="1" applyBorder="1" applyAlignment="1">
      <alignment horizontal="right"/>
    </xf>
    <xf numFmtId="3" fontId="11" fillId="13" borderId="24" xfId="0" applyNumberFormat="1" applyFont="1" applyFill="1" applyBorder="1"/>
    <xf numFmtId="166" fontId="11" fillId="13" borderId="22" xfId="0" applyNumberFormat="1" applyFont="1" applyFill="1" applyBorder="1" applyAlignment="1">
      <alignment horizontal="right"/>
    </xf>
    <xf numFmtId="0" fontId="7" fillId="12" borderId="10" xfId="0" applyFont="1" applyFill="1" applyBorder="1" applyAlignment="1">
      <alignment horizontal="center"/>
    </xf>
    <xf numFmtId="3" fontId="7" fillId="12" borderId="12" xfId="0" applyNumberFormat="1" applyFont="1" applyFill="1" applyBorder="1"/>
    <xf numFmtId="166" fontId="7" fillId="12" borderId="10" xfId="0" applyNumberFormat="1" applyFont="1" applyFill="1" applyBorder="1" applyAlignment="1">
      <alignment horizontal="right"/>
    </xf>
    <xf numFmtId="0" fontId="3" fillId="12" borderId="7" xfId="0" applyFont="1" applyFill="1" applyBorder="1" applyAlignment="1">
      <alignment horizontal="center"/>
    </xf>
    <xf numFmtId="3" fontId="3" fillId="12" borderId="9" xfId="0" applyNumberFormat="1" applyFont="1" applyFill="1" applyBorder="1"/>
    <xf numFmtId="10" fontId="3" fillId="12" borderId="8" xfId="2" applyNumberFormat="1" applyFont="1" applyFill="1" applyBorder="1" applyAlignment="1">
      <alignment horizontal="center"/>
    </xf>
    <xf numFmtId="3" fontId="3" fillId="12" borderId="8" xfId="0" applyNumberFormat="1" applyFont="1" applyFill="1" applyBorder="1"/>
    <xf numFmtId="166" fontId="3" fillId="12" borderId="7" xfId="0" applyNumberFormat="1" applyFont="1" applyFill="1" applyBorder="1" applyAlignment="1">
      <alignment horizontal="right"/>
    </xf>
    <xf numFmtId="3" fontId="3" fillId="12" borderId="7" xfId="0" applyNumberFormat="1" applyFont="1" applyFill="1" applyBorder="1"/>
    <xf numFmtId="0" fontId="3" fillId="12" borderId="4" xfId="0" applyFont="1" applyFill="1" applyBorder="1" applyAlignment="1">
      <alignment horizontal="center"/>
    </xf>
    <xf numFmtId="3" fontId="3" fillId="12" borderId="6" xfId="0" applyNumberFormat="1" applyFont="1" applyFill="1" applyBorder="1"/>
    <xf numFmtId="10" fontId="3" fillId="12" borderId="5" xfId="2" applyNumberFormat="1" applyFont="1" applyFill="1" applyBorder="1" applyAlignment="1">
      <alignment horizontal="center"/>
    </xf>
    <xf numFmtId="3" fontId="3" fillId="12" borderId="5" xfId="0" applyNumberFormat="1" applyFont="1" applyFill="1" applyBorder="1"/>
    <xf numFmtId="166" fontId="3" fillId="12" borderId="4" xfId="0" applyNumberFormat="1" applyFont="1" applyFill="1" applyBorder="1" applyAlignment="1">
      <alignment horizontal="right"/>
    </xf>
    <xf numFmtId="3" fontId="3" fillId="12" borderId="4" xfId="0" applyNumberFormat="1" applyFont="1" applyFill="1" applyBorder="1"/>
    <xf numFmtId="0" fontId="3" fillId="12" borderId="22" xfId="0" applyFont="1" applyFill="1" applyBorder="1" applyAlignment="1">
      <alignment horizontal="center"/>
    </xf>
    <xf numFmtId="3" fontId="3" fillId="12" borderId="24" xfId="0" applyNumberFormat="1" applyFont="1" applyFill="1" applyBorder="1"/>
    <xf numFmtId="10" fontId="3" fillId="12" borderId="23" xfId="2" applyNumberFormat="1" applyFont="1" applyFill="1" applyBorder="1" applyAlignment="1">
      <alignment horizontal="center"/>
    </xf>
    <xf numFmtId="3" fontId="3" fillId="12" borderId="23" xfId="0" applyNumberFormat="1" applyFont="1" applyFill="1" applyBorder="1"/>
    <xf numFmtId="166" fontId="3" fillId="12" borderId="22" xfId="0" applyNumberFormat="1" applyFont="1" applyFill="1" applyBorder="1" applyAlignment="1">
      <alignment horizontal="right"/>
    </xf>
    <xf numFmtId="3" fontId="3" fillId="12" borderId="22" xfId="0" applyNumberFormat="1" applyFont="1" applyFill="1" applyBorder="1"/>
    <xf numFmtId="0" fontId="7" fillId="12" borderId="13" xfId="0" applyFont="1" applyFill="1" applyBorder="1" applyAlignment="1">
      <alignment horizontal="center"/>
    </xf>
    <xf numFmtId="3" fontId="7" fillId="12" borderId="15" xfId="0" applyNumberFormat="1" applyFont="1" applyFill="1" applyBorder="1"/>
    <xf numFmtId="166" fontId="7" fillId="12" borderId="13" xfId="0" applyNumberFormat="1" applyFont="1" applyFill="1" applyBorder="1" applyAlignment="1">
      <alignment horizontal="right"/>
    </xf>
    <xf numFmtId="0" fontId="12" fillId="6" borderId="9" xfId="0" applyFont="1" applyFill="1" applyBorder="1" applyAlignment="1">
      <alignment horizontal="right"/>
    </xf>
    <xf numFmtId="0" fontId="11" fillId="6" borderId="7" xfId="0" applyFont="1" applyFill="1" applyBorder="1" applyAlignment="1">
      <alignment horizontal="center"/>
    </xf>
    <xf numFmtId="3" fontId="11" fillId="6" borderId="9" xfId="0" applyNumberFormat="1" applyFont="1" applyFill="1" applyBorder="1"/>
    <xf numFmtId="10" fontId="11" fillId="6" borderId="8" xfId="2" applyNumberFormat="1" applyFont="1" applyFill="1" applyBorder="1" applyAlignment="1">
      <alignment horizontal="center"/>
    </xf>
    <xf numFmtId="3" fontId="11" fillId="6" borderId="8" xfId="0" applyNumberFormat="1" applyFont="1" applyFill="1" applyBorder="1"/>
    <xf numFmtId="166" fontId="11" fillId="6" borderId="7" xfId="0" applyNumberFormat="1" applyFont="1" applyFill="1" applyBorder="1" applyAlignment="1">
      <alignment horizontal="right"/>
    </xf>
    <xf numFmtId="0" fontId="12" fillId="20" borderId="9" xfId="0" applyFont="1" applyFill="1" applyBorder="1" applyAlignment="1">
      <alignment horizontal="right"/>
    </xf>
    <xf numFmtId="0" fontId="11" fillId="20" borderId="7" xfId="0" applyFont="1" applyFill="1" applyBorder="1" applyAlignment="1">
      <alignment horizontal="center"/>
    </xf>
    <xf numFmtId="3" fontId="11" fillId="20" borderId="9" xfId="0" applyNumberFormat="1" applyFont="1" applyFill="1" applyBorder="1"/>
    <xf numFmtId="10" fontId="11" fillId="20" borderId="8" xfId="2" applyNumberFormat="1" applyFont="1" applyFill="1" applyBorder="1" applyAlignment="1">
      <alignment horizontal="center"/>
    </xf>
    <xf numFmtId="3" fontId="11" fillId="20" borderId="8" xfId="0" applyNumberFormat="1" applyFont="1" applyFill="1" applyBorder="1"/>
    <xf numFmtId="166" fontId="11" fillId="20" borderId="7" xfId="0" applyNumberFormat="1" applyFont="1" applyFill="1" applyBorder="1" applyAlignment="1">
      <alignment horizontal="right"/>
    </xf>
    <xf numFmtId="3" fontId="18" fillId="12" borderId="9" xfId="0" applyNumberFormat="1" applyFont="1" applyFill="1" applyBorder="1"/>
    <xf numFmtId="3" fontId="18" fillId="12" borderId="7" xfId="0" applyNumberFormat="1" applyFont="1" applyFill="1" applyBorder="1"/>
    <xf numFmtId="0" fontId="1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9" fontId="15" fillId="0" borderId="8" xfId="0" applyNumberFormat="1" applyFont="1" applyBorder="1"/>
    <xf numFmtId="165" fontId="0" fillId="0" borderId="0" xfId="1" applyNumberFormat="1" applyFont="1"/>
    <xf numFmtId="3" fontId="11" fillId="12" borderId="3" xfId="0" applyNumberFormat="1" applyFont="1" applyFill="1" applyBorder="1" applyAlignment="1">
      <alignment vertical="center"/>
    </xf>
    <xf numFmtId="166" fontId="11" fillId="12" borderId="1" xfId="0" applyNumberFormat="1" applyFont="1" applyFill="1" applyBorder="1" applyAlignment="1">
      <alignment horizontal="right" vertical="center"/>
    </xf>
    <xf numFmtId="0" fontId="7" fillId="11" borderId="10" xfId="0" applyFont="1" applyFill="1" applyBorder="1" applyAlignment="1">
      <alignment horizontal="center"/>
    </xf>
    <xf numFmtId="3" fontId="7" fillId="11" borderId="12" xfId="0" applyNumberFormat="1" applyFont="1" applyFill="1" applyBorder="1"/>
    <xf numFmtId="166" fontId="7" fillId="11" borderId="10" xfId="0" applyNumberFormat="1" applyFont="1" applyFill="1" applyBorder="1" applyAlignment="1">
      <alignment horizontal="right"/>
    </xf>
    <xf numFmtId="3" fontId="7" fillId="23" borderId="12" xfId="0" applyNumberFormat="1" applyFont="1" applyFill="1" applyBorder="1"/>
    <xf numFmtId="3" fontId="7" fillId="23" borderId="10" xfId="0" applyNumberFormat="1" applyFont="1" applyFill="1" applyBorder="1"/>
    <xf numFmtId="0" fontId="7" fillId="8" borderId="10" xfId="0" applyFon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vertical="center"/>
    </xf>
    <xf numFmtId="166" fontId="7" fillId="8" borderId="10" xfId="0" applyNumberFormat="1" applyFont="1" applyFill="1" applyBorder="1" applyAlignment="1">
      <alignment horizontal="right" vertical="center"/>
    </xf>
    <xf numFmtId="0" fontId="7" fillId="8" borderId="7" xfId="0" applyFont="1" applyFill="1" applyBorder="1" applyAlignment="1">
      <alignment horizontal="center"/>
    </xf>
    <xf numFmtId="3" fontId="7" fillId="8" borderId="9" xfId="0" applyNumberFormat="1" applyFont="1" applyFill="1" applyBorder="1"/>
    <xf numFmtId="166" fontId="7" fillId="8" borderId="7" xfId="0" applyNumberFormat="1" applyFont="1" applyFill="1" applyBorder="1" applyAlignment="1">
      <alignment horizontal="right"/>
    </xf>
    <xf numFmtId="169" fontId="0" fillId="0" borderId="0" xfId="0" applyNumberFormat="1"/>
    <xf numFmtId="166" fontId="7" fillId="24" borderId="7" xfId="0" applyNumberFormat="1" applyFont="1" applyFill="1" applyBorder="1" applyAlignment="1">
      <alignment horizontal="right"/>
    </xf>
    <xf numFmtId="0" fontId="12" fillId="24" borderId="6" xfId="0" applyFont="1" applyFill="1" applyBorder="1" applyAlignment="1">
      <alignment horizontal="left"/>
    </xf>
    <xf numFmtId="0" fontId="11" fillId="24" borderId="4" xfId="0" applyFont="1" applyFill="1" applyBorder="1" applyAlignment="1">
      <alignment horizontal="center"/>
    </xf>
    <xf numFmtId="3" fontId="11" fillId="24" borderId="6" xfId="0" applyNumberFormat="1" applyFont="1" applyFill="1" applyBorder="1"/>
    <xf numFmtId="10" fontId="11" fillId="24" borderId="5" xfId="2" applyNumberFormat="1" applyFont="1" applyFill="1" applyBorder="1" applyAlignment="1">
      <alignment horizontal="center"/>
    </xf>
    <xf numFmtId="3" fontId="11" fillId="24" borderId="5" xfId="0" applyNumberFormat="1" applyFont="1" applyFill="1" applyBorder="1"/>
    <xf numFmtId="166" fontId="11" fillId="24" borderId="4" xfId="0" applyNumberFormat="1" applyFont="1" applyFill="1" applyBorder="1" applyAlignment="1">
      <alignment horizontal="right"/>
    </xf>
    <xf numFmtId="3" fontId="7" fillId="8" borderId="6" xfId="0" applyNumberFormat="1" applyFont="1" applyFill="1" applyBorder="1"/>
    <xf numFmtId="3" fontId="9" fillId="7" borderId="3" xfId="0" applyNumberFormat="1" applyFont="1" applyFill="1" applyBorder="1"/>
    <xf numFmtId="166" fontId="9" fillId="7" borderId="1" xfId="0" applyNumberFormat="1" applyFont="1" applyFill="1" applyBorder="1" applyAlignment="1">
      <alignment horizontal="right"/>
    </xf>
    <xf numFmtId="0" fontId="7" fillId="6" borderId="13" xfId="0" applyFont="1" applyFill="1" applyBorder="1" applyAlignment="1">
      <alignment horizontal="center"/>
    </xf>
    <xf numFmtId="3" fontId="7" fillId="6" borderId="15" xfId="0" applyNumberFormat="1" applyFont="1" applyFill="1" applyBorder="1"/>
    <xf numFmtId="166" fontId="7" fillId="6" borderId="13" xfId="0" applyNumberFormat="1" applyFont="1" applyFill="1" applyBorder="1" applyAlignment="1">
      <alignment horizontal="right"/>
    </xf>
    <xf numFmtId="0" fontId="7" fillId="6" borderId="7" xfId="0" applyFont="1" applyFill="1" applyBorder="1" applyAlignment="1">
      <alignment horizontal="center"/>
    </xf>
    <xf numFmtId="3" fontId="7" fillId="6" borderId="9" xfId="0" applyNumberFormat="1" applyFont="1" applyFill="1" applyBorder="1"/>
    <xf numFmtId="166" fontId="7" fillId="6" borderId="7" xfId="0" applyNumberFormat="1" applyFont="1" applyFill="1" applyBorder="1" applyAlignment="1">
      <alignment horizontal="right"/>
    </xf>
    <xf numFmtId="3" fontId="9" fillId="5" borderId="6" xfId="0" applyNumberFormat="1" applyFont="1" applyFill="1" applyBorder="1"/>
    <xf numFmtId="166" fontId="9" fillId="5" borderId="4" xfId="0" applyNumberFormat="1" applyFont="1" applyFill="1" applyBorder="1" applyAlignment="1">
      <alignment horizontal="right"/>
    </xf>
    <xf numFmtId="0" fontId="7" fillId="4" borderId="10" xfId="0" applyFont="1" applyFill="1" applyBorder="1" applyAlignment="1">
      <alignment horizontal="center"/>
    </xf>
    <xf numFmtId="3" fontId="7" fillId="4" borderId="12" xfId="0" applyNumberFormat="1" applyFont="1" applyFill="1" applyBorder="1"/>
    <xf numFmtId="166" fontId="11" fillId="4" borderId="10" xfId="0" applyNumberFormat="1" applyFont="1" applyFill="1" applyBorder="1" applyAlignment="1">
      <alignment horizontal="right"/>
    </xf>
    <xf numFmtId="0" fontId="7" fillId="4" borderId="7" xfId="0" applyFont="1" applyFill="1" applyBorder="1" applyAlignment="1">
      <alignment horizontal="center"/>
    </xf>
    <xf numFmtId="3" fontId="7" fillId="4" borderId="9" xfId="0" applyNumberFormat="1" applyFont="1" applyFill="1" applyBorder="1"/>
    <xf numFmtId="166" fontId="11" fillId="4" borderId="7" xfId="0" applyNumberFormat="1" applyFont="1" applyFill="1" applyBorder="1" applyAlignment="1">
      <alignment horizontal="right"/>
    </xf>
    <xf numFmtId="3" fontId="5" fillId="3" borderId="6" xfId="0" applyNumberFormat="1" applyFont="1" applyFill="1" applyBorder="1"/>
    <xf numFmtId="166" fontId="5" fillId="3" borderId="4" xfId="0" applyNumberFormat="1" applyFont="1" applyFill="1" applyBorder="1" applyAlignment="1">
      <alignment horizontal="right"/>
    </xf>
    <xf numFmtId="3" fontId="5" fillId="3" borderId="24" xfId="0" applyNumberFormat="1" applyFont="1" applyFill="1" applyBorder="1"/>
    <xf numFmtId="3" fontId="5" fillId="3" borderId="22" xfId="0" applyNumberFormat="1" applyFont="1" applyFill="1" applyBorder="1"/>
    <xf numFmtId="165" fontId="3" fillId="2" borderId="3" xfId="1" applyNumberFormat="1" applyFont="1" applyFill="1" applyBorder="1"/>
    <xf numFmtId="166" fontId="3" fillId="2" borderId="1" xfId="0" applyNumberFormat="1" applyFont="1" applyFill="1" applyBorder="1" applyAlignment="1">
      <alignment horizontal="center"/>
    </xf>
    <xf numFmtId="0" fontId="13" fillId="17" borderId="3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0" fontId="13" fillId="6" borderId="47" xfId="2" applyNumberFormat="1" applyFont="1" applyFill="1" applyBorder="1" applyAlignment="1">
      <alignment horizontal="right"/>
    </xf>
    <xf numFmtId="166" fontId="13" fillId="17" borderId="46" xfId="0" applyNumberFormat="1" applyFont="1" applyFill="1" applyBorder="1" applyAlignment="1">
      <alignment horizontal="right"/>
    </xf>
    <xf numFmtId="3" fontId="13" fillId="19" borderId="3" xfId="0" applyNumberFormat="1" applyFont="1" applyFill="1" applyBorder="1" applyAlignment="1">
      <alignment horizontal="right"/>
    </xf>
    <xf numFmtId="10" fontId="13" fillId="19" borderId="2" xfId="2" applyNumberFormat="1" applyFont="1" applyFill="1" applyBorder="1" applyAlignment="1">
      <alignment horizontal="right"/>
    </xf>
    <xf numFmtId="3" fontId="13" fillId="19" borderId="1" xfId="0" applyNumberFormat="1" applyFont="1" applyFill="1" applyBorder="1" applyAlignment="1">
      <alignment horizontal="right"/>
    </xf>
    <xf numFmtId="169" fontId="15" fillId="0" borderId="32" xfId="0" applyNumberFormat="1" applyFont="1" applyBorder="1"/>
    <xf numFmtId="3" fontId="7" fillId="13" borderId="15" xfId="0" applyNumberFormat="1" applyFont="1" applyFill="1" applyBorder="1"/>
    <xf numFmtId="10" fontId="7" fillId="13" borderId="14" xfId="2" applyNumberFormat="1" applyFont="1" applyFill="1" applyBorder="1" applyAlignment="1">
      <alignment horizontal="center"/>
    </xf>
    <xf numFmtId="3" fontId="7" fillId="13" borderId="14" xfId="0" applyNumberFormat="1" applyFont="1" applyFill="1" applyBorder="1"/>
    <xf numFmtId="0" fontId="7" fillId="12" borderId="46" xfId="0" applyFont="1" applyFill="1" applyBorder="1" applyAlignment="1">
      <alignment horizontal="center"/>
    </xf>
    <xf numFmtId="3" fontId="7" fillId="12" borderId="25" xfId="0" applyNumberFormat="1" applyFont="1" applyFill="1" applyBorder="1"/>
    <xf numFmtId="0" fontId="3" fillId="12" borderId="33" xfId="0" applyFont="1" applyFill="1" applyBorder="1" applyAlignment="1">
      <alignment horizontal="center"/>
    </xf>
    <xf numFmtId="3" fontId="3" fillId="12" borderId="32" xfId="0" applyNumberFormat="1" applyFont="1" applyFill="1" applyBorder="1"/>
    <xf numFmtId="0" fontId="3" fillId="12" borderId="34" xfId="0" applyFont="1" applyFill="1" applyBorder="1" applyAlignment="1">
      <alignment horizontal="center"/>
    </xf>
    <xf numFmtId="3" fontId="3" fillId="12" borderId="48" xfId="0" applyNumberFormat="1" applyFont="1" applyFill="1" applyBorder="1"/>
    <xf numFmtId="0" fontId="3" fillId="12" borderId="49" xfId="0" applyFont="1" applyFill="1" applyBorder="1" applyAlignment="1">
      <alignment horizontal="center"/>
    </xf>
    <xf numFmtId="3" fontId="3" fillId="12" borderId="20" xfId="0" applyNumberFormat="1" applyFont="1" applyFill="1" applyBorder="1"/>
    <xf numFmtId="0" fontId="7" fillId="12" borderId="50" xfId="0" applyFont="1" applyFill="1" applyBorder="1" applyAlignment="1">
      <alignment horizontal="center"/>
    </xf>
    <xf numFmtId="3" fontId="7" fillId="12" borderId="51" xfId="0" applyNumberFormat="1" applyFont="1" applyFill="1" applyBorder="1"/>
    <xf numFmtId="0" fontId="11" fillId="6" borderId="33" xfId="0" applyFont="1" applyFill="1" applyBorder="1" applyAlignment="1">
      <alignment horizontal="center"/>
    </xf>
    <xf numFmtId="3" fontId="11" fillId="6" borderId="32" xfId="0" applyNumberFormat="1" applyFont="1" applyFill="1" applyBorder="1"/>
    <xf numFmtId="0" fontId="4" fillId="20" borderId="9" xfId="0" applyFont="1" applyFill="1" applyBorder="1" applyAlignment="1">
      <alignment horizontal="right"/>
    </xf>
    <xf numFmtId="0" fontId="3" fillId="20" borderId="33" xfId="0" applyFont="1" applyFill="1" applyBorder="1" applyAlignment="1">
      <alignment horizontal="center"/>
    </xf>
    <xf numFmtId="3" fontId="3" fillId="20" borderId="32" xfId="0" applyNumberFormat="1" applyFont="1" applyFill="1" applyBorder="1"/>
    <xf numFmtId="10" fontId="3" fillId="20" borderId="8" xfId="2" applyNumberFormat="1" applyFont="1" applyFill="1" applyBorder="1" applyAlignment="1">
      <alignment horizontal="center"/>
    </xf>
    <xf numFmtId="3" fontId="3" fillId="20" borderId="8" xfId="0" applyNumberFormat="1" applyFont="1" applyFill="1" applyBorder="1"/>
    <xf numFmtId="166" fontId="3" fillId="20" borderId="7" xfId="0" applyNumberFormat="1" applyFont="1" applyFill="1" applyBorder="1" applyAlignment="1">
      <alignment horizontal="right"/>
    </xf>
    <xf numFmtId="3" fontId="3" fillId="20" borderId="9" xfId="0" applyNumberFormat="1" applyFont="1" applyFill="1" applyBorder="1"/>
    <xf numFmtId="3" fontId="11" fillId="12" borderId="44" xfId="0" applyNumberFormat="1" applyFont="1" applyFill="1" applyBorder="1" applyAlignment="1">
      <alignment vertical="center"/>
    </xf>
    <xf numFmtId="3" fontId="11" fillId="11" borderId="27" xfId="0" applyNumberFormat="1" applyFont="1" applyFill="1" applyBorder="1"/>
    <xf numFmtId="166" fontId="11" fillId="11" borderId="18" xfId="0" applyNumberFormat="1" applyFont="1" applyFill="1" applyBorder="1" applyAlignment="1">
      <alignment horizontal="right"/>
    </xf>
    <xf numFmtId="3" fontId="5" fillId="9" borderId="28" xfId="0" applyNumberFormat="1" applyFont="1" applyFill="1" applyBorder="1"/>
    <xf numFmtId="166" fontId="5" fillId="9" borderId="4" xfId="0" applyNumberFormat="1" applyFont="1" applyFill="1" applyBorder="1" applyAlignment="1">
      <alignment horizontal="right"/>
    </xf>
    <xf numFmtId="166" fontId="7" fillId="25" borderId="7" xfId="0" applyNumberFormat="1" applyFont="1" applyFill="1" applyBorder="1" applyAlignment="1">
      <alignment horizontal="right"/>
    </xf>
    <xf numFmtId="0" fontId="19" fillId="6" borderId="9" xfId="0" applyFont="1" applyFill="1" applyBorder="1" applyAlignment="1">
      <alignment horizontal="right"/>
    </xf>
    <xf numFmtId="0" fontId="20" fillId="27" borderId="8" xfId="0" applyFont="1" applyFill="1" applyBorder="1" applyAlignment="1">
      <alignment horizontal="center" vertical="center" wrapText="1"/>
    </xf>
    <xf numFmtId="0" fontId="22" fillId="0" borderId="0" xfId="0" applyFont="1"/>
    <xf numFmtId="169" fontId="21" fillId="0" borderId="8" xfId="1" applyNumberFormat="1" applyFont="1" applyBorder="1" applyAlignment="1">
      <alignment horizontal="right" vertical="center"/>
    </xf>
    <xf numFmtId="0" fontId="22" fillId="0" borderId="8" xfId="0" applyFont="1" applyBorder="1" applyAlignment="1">
      <alignment horizontal="center"/>
    </xf>
    <xf numFmtId="169" fontId="22" fillId="0" borderId="8" xfId="1" applyNumberFormat="1" applyFont="1" applyBorder="1"/>
    <xf numFmtId="10" fontId="22" fillId="0" borderId="8" xfId="2" applyNumberFormat="1" applyFont="1" applyBorder="1"/>
    <xf numFmtId="10" fontId="22" fillId="2" borderId="8" xfId="2" applyNumberFormat="1" applyFont="1" applyFill="1" applyBorder="1"/>
    <xf numFmtId="169" fontId="22" fillId="0" borderId="8" xfId="0" applyNumberFormat="1" applyFont="1" applyBorder="1"/>
    <xf numFmtId="0" fontId="23" fillId="22" borderId="8" xfId="0" applyFont="1" applyFill="1" applyBorder="1" applyAlignment="1">
      <alignment horizontal="left" vertical="center"/>
    </xf>
    <xf numFmtId="0" fontId="23" fillId="21" borderId="8" xfId="0" applyFont="1" applyFill="1" applyBorder="1" applyAlignment="1">
      <alignment horizontal="center" vertical="center" wrapText="1"/>
    </xf>
    <xf numFmtId="0" fontId="20" fillId="26" borderId="8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/>
    </xf>
    <xf numFmtId="10" fontId="20" fillId="12" borderId="8" xfId="2" applyNumberFormat="1" applyFont="1" applyFill="1" applyBorder="1" applyAlignment="1">
      <alignment horizontal="center"/>
    </xf>
    <xf numFmtId="165" fontId="20" fillId="12" borderId="8" xfId="0" applyNumberFormat="1" applyFont="1" applyFill="1" applyBorder="1"/>
    <xf numFmtId="0" fontId="20" fillId="10" borderId="8" xfId="0" applyFont="1" applyFill="1" applyBorder="1" applyAlignment="1">
      <alignment horizontal="center"/>
    </xf>
    <xf numFmtId="169" fontId="20" fillId="10" borderId="8" xfId="0" applyNumberFormat="1" applyFont="1" applyFill="1" applyBorder="1"/>
    <xf numFmtId="0" fontId="20" fillId="6" borderId="7" xfId="0" applyFont="1" applyFill="1" applyBorder="1" applyAlignment="1">
      <alignment horizontal="center"/>
    </xf>
    <xf numFmtId="0" fontId="3" fillId="20" borderId="7" xfId="0" applyFont="1" applyFill="1" applyBorder="1" applyAlignment="1">
      <alignment horizontal="center"/>
    </xf>
    <xf numFmtId="0" fontId="13" fillId="18" borderId="41" xfId="0" applyFont="1" applyFill="1" applyBorder="1" applyAlignment="1"/>
    <xf numFmtId="0" fontId="13" fillId="18" borderId="42" xfId="0" applyFont="1" applyFill="1" applyBorder="1" applyAlignment="1"/>
    <xf numFmtId="167" fontId="3" fillId="2" borderId="0" xfId="2" applyNumberFormat="1" applyFont="1" applyFill="1" applyBorder="1"/>
    <xf numFmtId="0" fontId="0" fillId="2" borderId="0" xfId="0" applyFill="1" applyBorder="1"/>
    <xf numFmtId="10" fontId="5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" fillId="0" borderId="0" xfId="0" applyFont="1" applyFill="1"/>
    <xf numFmtId="0" fontId="15" fillId="0" borderId="0" xfId="0" applyFont="1" applyFill="1"/>
    <xf numFmtId="0" fontId="25" fillId="2" borderId="0" xfId="0" applyFont="1" applyFill="1"/>
    <xf numFmtId="0" fontId="1" fillId="2" borderId="0" xfId="0" applyFont="1" applyFill="1"/>
    <xf numFmtId="0" fontId="1" fillId="0" borderId="8" xfId="0" applyFont="1" applyFill="1" applyBorder="1"/>
    <xf numFmtId="3" fontId="1" fillId="0" borderId="8" xfId="0" applyNumberFormat="1" applyFont="1" applyFill="1" applyBorder="1"/>
    <xf numFmtId="10" fontId="1" fillId="0" borderId="8" xfId="2" applyNumberFormat="1" applyFont="1" applyFill="1" applyBorder="1"/>
    <xf numFmtId="168" fontId="1" fillId="0" borderId="8" xfId="1" applyNumberFormat="1" applyFont="1" applyFill="1" applyBorder="1"/>
    <xf numFmtId="3" fontId="1" fillId="0" borderId="0" xfId="0" applyNumberFormat="1" applyFont="1" applyFill="1"/>
    <xf numFmtId="10" fontId="1" fillId="0" borderId="0" xfId="2" applyNumberFormat="1" applyFont="1" applyFill="1"/>
    <xf numFmtId="168" fontId="1" fillId="0" borderId="0" xfId="1" applyNumberFormat="1" applyFont="1" applyFill="1"/>
    <xf numFmtId="0" fontId="24" fillId="41" borderId="0" xfId="0" applyFont="1" applyFill="1"/>
    <xf numFmtId="0" fontId="0" fillId="41" borderId="0" xfId="0" applyFill="1"/>
    <xf numFmtId="0" fontId="0" fillId="0" borderId="14" xfId="0" applyFill="1" applyBorder="1"/>
    <xf numFmtId="3" fontId="0" fillId="0" borderId="14" xfId="0" applyNumberFormat="1" applyFill="1" applyBorder="1"/>
    <xf numFmtId="10" fontId="0" fillId="0" borderId="14" xfId="2" applyNumberFormat="1" applyFont="1" applyFill="1" applyBorder="1"/>
    <xf numFmtId="168" fontId="0" fillId="0" borderId="14" xfId="1" applyNumberFormat="1" applyFont="1" applyFill="1" applyBorder="1"/>
    <xf numFmtId="0" fontId="4" fillId="2" borderId="8" xfId="0" applyFont="1" applyFill="1" applyBorder="1" applyAlignment="1">
      <alignment horizontal="center"/>
    </xf>
    <xf numFmtId="165" fontId="3" fillId="2" borderId="8" xfId="1" applyNumberFormat="1" applyFont="1" applyFill="1" applyBorder="1"/>
    <xf numFmtId="167" fontId="3" fillId="2" borderId="8" xfId="2" applyNumberFormat="1" applyFont="1" applyFill="1" applyBorder="1"/>
    <xf numFmtId="166" fontId="3" fillId="2" borderId="8" xfId="0" applyNumberFormat="1" applyFont="1" applyFill="1" applyBorder="1" applyAlignment="1">
      <alignment horizontal="center"/>
    </xf>
    <xf numFmtId="3" fontId="0" fillId="2" borderId="0" xfId="0" applyNumberFormat="1" applyFill="1"/>
    <xf numFmtId="10" fontId="0" fillId="2" borderId="0" xfId="0" applyNumberFormat="1" applyFill="1"/>
    <xf numFmtId="3" fontId="11" fillId="41" borderId="8" xfId="0" applyNumberFormat="1" applyFont="1" applyFill="1" applyBorder="1" applyAlignment="1">
      <alignment vertical="center"/>
    </xf>
    <xf numFmtId="10" fontId="11" fillId="41" borderId="8" xfId="2" applyNumberFormat="1" applyFont="1" applyFill="1" applyBorder="1" applyAlignment="1">
      <alignment horizontal="right" vertical="center"/>
    </xf>
    <xf numFmtId="10" fontId="11" fillId="41" borderId="8" xfId="2" applyNumberFormat="1" applyFont="1" applyFill="1" applyBorder="1" applyAlignment="1">
      <alignment vertical="center"/>
    </xf>
    <xf numFmtId="166" fontId="11" fillId="41" borderId="33" xfId="0" applyNumberFormat="1" applyFont="1" applyFill="1" applyBorder="1" applyAlignment="1">
      <alignment horizontal="right" vertical="center"/>
    </xf>
    <xf numFmtId="3" fontId="11" fillId="41" borderId="32" xfId="0" applyNumberFormat="1" applyFont="1" applyFill="1" applyBorder="1" applyAlignment="1">
      <alignment vertical="center"/>
    </xf>
    <xf numFmtId="3" fontId="11" fillId="41" borderId="9" xfId="0" applyNumberFormat="1" applyFont="1" applyFill="1" applyBorder="1" applyAlignment="1">
      <alignment vertical="center"/>
    </xf>
    <xf numFmtId="10" fontId="11" fillId="41" borderId="7" xfId="2" applyNumberFormat="1" applyFont="1" applyFill="1" applyBorder="1" applyAlignment="1">
      <alignment vertical="center"/>
    </xf>
    <xf numFmtId="0" fontId="27" fillId="41" borderId="50" xfId="0" applyFont="1" applyFill="1" applyBorder="1" applyAlignment="1">
      <alignment horizontal="center" vertical="center"/>
    </xf>
    <xf numFmtId="3" fontId="26" fillId="41" borderId="14" xfId="0" applyNumberFormat="1" applyFont="1" applyFill="1" applyBorder="1" applyAlignment="1">
      <alignment vertical="center"/>
    </xf>
    <xf numFmtId="10" fontId="26" fillId="41" borderId="14" xfId="2" applyNumberFormat="1" applyFont="1" applyFill="1" applyBorder="1" applyAlignment="1">
      <alignment horizontal="right" vertical="center"/>
    </xf>
    <xf numFmtId="166" fontId="26" fillId="41" borderId="50" xfId="0" applyNumberFormat="1" applyFont="1" applyFill="1" applyBorder="1" applyAlignment="1">
      <alignment horizontal="right" vertical="center"/>
    </xf>
    <xf numFmtId="3" fontId="26" fillId="41" borderId="15" xfId="0" applyNumberFormat="1" applyFont="1" applyFill="1" applyBorder="1" applyAlignment="1">
      <alignment vertical="center"/>
    </xf>
    <xf numFmtId="10" fontId="26" fillId="41" borderId="14" xfId="2" applyNumberFormat="1" applyFont="1" applyFill="1" applyBorder="1" applyAlignment="1">
      <alignment vertical="center"/>
    </xf>
    <xf numFmtId="10" fontId="26" fillId="41" borderId="13" xfId="2" applyNumberFormat="1" applyFont="1" applyFill="1" applyBorder="1" applyAlignment="1">
      <alignment vertical="center"/>
    </xf>
    <xf numFmtId="0" fontId="27" fillId="41" borderId="33" xfId="0" applyFont="1" applyFill="1" applyBorder="1" applyAlignment="1">
      <alignment horizontal="center" vertical="center"/>
    </xf>
    <xf numFmtId="3" fontId="26" fillId="41" borderId="8" xfId="0" applyNumberFormat="1" applyFont="1" applyFill="1" applyBorder="1" applyAlignment="1">
      <alignment vertical="center"/>
    </xf>
    <xf numFmtId="10" fontId="26" fillId="41" borderId="8" xfId="2" applyNumberFormat="1" applyFont="1" applyFill="1" applyBorder="1" applyAlignment="1">
      <alignment horizontal="right" vertical="center"/>
    </xf>
    <xf numFmtId="166" fontId="26" fillId="41" borderId="33" xfId="0" applyNumberFormat="1" applyFont="1" applyFill="1" applyBorder="1" applyAlignment="1">
      <alignment horizontal="right" vertical="center"/>
    </xf>
    <xf numFmtId="3" fontId="26" fillId="41" borderId="9" xfId="0" applyNumberFormat="1" applyFont="1" applyFill="1" applyBorder="1" applyAlignment="1">
      <alignment vertical="center"/>
    </xf>
    <xf numFmtId="10" fontId="26" fillId="41" borderId="8" xfId="2" applyNumberFormat="1" applyFont="1" applyFill="1" applyBorder="1" applyAlignment="1">
      <alignment vertical="center"/>
    </xf>
    <xf numFmtId="10" fontId="26" fillId="41" borderId="7" xfId="2" applyNumberFormat="1" applyFont="1" applyFill="1" applyBorder="1" applyAlignment="1">
      <alignment vertical="center"/>
    </xf>
    <xf numFmtId="0" fontId="12" fillId="41" borderId="33" xfId="0" applyFont="1" applyFill="1" applyBorder="1" applyAlignment="1">
      <alignment horizontal="right" vertical="center"/>
    </xf>
    <xf numFmtId="0" fontId="26" fillId="41" borderId="0" xfId="0" applyFont="1" applyFill="1" applyAlignment="1">
      <alignment horizontal="center" vertical="center"/>
    </xf>
    <xf numFmtId="3" fontId="26" fillId="41" borderId="5" xfId="0" applyNumberFormat="1" applyFont="1" applyFill="1" applyBorder="1" applyAlignment="1">
      <alignment vertical="center"/>
    </xf>
    <xf numFmtId="10" fontId="26" fillId="41" borderId="5" xfId="2" applyNumberFormat="1" applyFont="1" applyFill="1" applyBorder="1" applyAlignment="1">
      <alignment horizontal="right" vertical="center"/>
    </xf>
    <xf numFmtId="164" fontId="26" fillId="41" borderId="34" xfId="1" applyFont="1" applyFill="1" applyBorder="1" applyAlignment="1">
      <alignment horizontal="right" vertical="center"/>
    </xf>
    <xf numFmtId="3" fontId="26" fillId="41" borderId="6" xfId="0" applyNumberFormat="1" applyFont="1" applyFill="1" applyBorder="1" applyAlignment="1">
      <alignment vertical="center"/>
    </xf>
    <xf numFmtId="10" fontId="26" fillId="41" borderId="5" xfId="2" applyNumberFormat="1" applyFont="1" applyFill="1" applyBorder="1" applyAlignment="1">
      <alignment vertical="center"/>
    </xf>
    <xf numFmtId="10" fontId="26" fillId="41" borderId="4" xfId="2" applyNumberFormat="1" applyFont="1" applyFill="1" applyBorder="1" applyAlignment="1">
      <alignment vertical="center"/>
    </xf>
    <xf numFmtId="0" fontId="27" fillId="8" borderId="26" xfId="0" applyFont="1" applyFill="1" applyBorder="1" applyAlignment="1">
      <alignment horizontal="center" vertical="center"/>
    </xf>
    <xf numFmtId="3" fontId="26" fillId="8" borderId="11" xfId="0" applyNumberFormat="1" applyFont="1" applyFill="1" applyBorder="1" applyAlignment="1">
      <alignment vertical="center"/>
    </xf>
    <xf numFmtId="10" fontId="26" fillId="8" borderId="11" xfId="2" applyNumberFormat="1" applyFont="1" applyFill="1" applyBorder="1" applyAlignment="1">
      <alignment horizontal="right" vertical="center"/>
    </xf>
    <xf numFmtId="166" fontId="26" fillId="8" borderId="46" xfId="0" applyNumberFormat="1" applyFont="1" applyFill="1" applyBorder="1" applyAlignment="1">
      <alignment horizontal="right" vertical="center"/>
    </xf>
    <xf numFmtId="3" fontId="26" fillId="8" borderId="12" xfId="0" applyNumberFormat="1" applyFont="1" applyFill="1" applyBorder="1" applyAlignment="1">
      <alignment vertical="center"/>
    </xf>
    <xf numFmtId="10" fontId="26" fillId="8" borderId="11" xfId="2" applyNumberFormat="1" applyFont="1" applyFill="1" applyBorder="1" applyAlignment="1">
      <alignment vertical="center"/>
    </xf>
    <xf numFmtId="10" fontId="26" fillId="8" borderId="10" xfId="2" applyNumberFormat="1" applyFont="1" applyFill="1" applyBorder="1" applyAlignment="1">
      <alignment vertical="center"/>
    </xf>
    <xf numFmtId="0" fontId="12" fillId="8" borderId="54" xfId="0" applyFont="1" applyFill="1" applyBorder="1" applyAlignment="1">
      <alignment horizontal="right" vertical="center"/>
    </xf>
    <xf numFmtId="3" fontId="11" fillId="8" borderId="8" xfId="0" applyNumberFormat="1" applyFont="1" applyFill="1" applyBorder="1" applyAlignment="1">
      <alignment vertical="center"/>
    </xf>
    <xf numFmtId="10" fontId="11" fillId="8" borderId="8" xfId="2" applyNumberFormat="1" applyFont="1" applyFill="1" applyBorder="1" applyAlignment="1">
      <alignment horizontal="right" vertical="center"/>
    </xf>
    <xf numFmtId="166" fontId="11" fillId="8" borderId="33" xfId="0" applyNumberFormat="1" applyFont="1" applyFill="1" applyBorder="1" applyAlignment="1">
      <alignment horizontal="right" vertical="center"/>
    </xf>
    <xf numFmtId="3" fontId="11" fillId="8" borderId="9" xfId="0" applyNumberFormat="1" applyFont="1" applyFill="1" applyBorder="1" applyAlignment="1">
      <alignment vertical="center"/>
    </xf>
    <xf numFmtId="10" fontId="11" fillId="8" borderId="8" xfId="2" applyNumberFormat="1" applyFont="1" applyFill="1" applyBorder="1" applyAlignment="1">
      <alignment vertical="center"/>
    </xf>
    <xf numFmtId="10" fontId="11" fillId="8" borderId="7" xfId="2" applyNumberFormat="1" applyFont="1" applyFill="1" applyBorder="1" applyAlignment="1">
      <alignment vertical="center"/>
    </xf>
    <xf numFmtId="0" fontId="12" fillId="8" borderId="21" xfId="0" applyFont="1" applyFill="1" applyBorder="1" applyAlignment="1">
      <alignment horizontal="right" vertical="center"/>
    </xf>
    <xf numFmtId="3" fontId="11" fillId="8" borderId="23" xfId="0" applyNumberFormat="1" applyFont="1" applyFill="1" applyBorder="1" applyAlignment="1">
      <alignment vertical="center"/>
    </xf>
    <xf numFmtId="10" fontId="11" fillId="8" borderId="23" xfId="2" applyNumberFormat="1" applyFont="1" applyFill="1" applyBorder="1" applyAlignment="1">
      <alignment horizontal="right" vertical="center"/>
    </xf>
    <xf numFmtId="166" fontId="11" fillId="8" borderId="49" xfId="0" applyNumberFormat="1" applyFont="1" applyFill="1" applyBorder="1" applyAlignment="1">
      <alignment horizontal="right" vertical="center"/>
    </xf>
    <xf numFmtId="3" fontId="11" fillId="8" borderId="24" xfId="0" applyNumberFormat="1" applyFont="1" applyFill="1" applyBorder="1" applyAlignment="1">
      <alignment vertical="center"/>
    </xf>
    <xf numFmtId="10" fontId="11" fillId="8" borderId="23" xfId="2" applyNumberFormat="1" applyFont="1" applyFill="1" applyBorder="1" applyAlignment="1">
      <alignment vertical="center"/>
    </xf>
    <xf numFmtId="10" fontId="11" fillId="8" borderId="22" xfId="2" applyNumberFormat="1" applyFont="1" applyFill="1" applyBorder="1" applyAlignment="1">
      <alignment vertical="center"/>
    </xf>
    <xf numFmtId="0" fontId="27" fillId="42" borderId="26" xfId="0" applyFont="1" applyFill="1" applyBorder="1" applyAlignment="1">
      <alignment horizontal="center" vertical="center"/>
    </xf>
    <xf numFmtId="3" fontId="26" fillId="42" borderId="11" xfId="0" applyNumberFormat="1" applyFont="1" applyFill="1" applyBorder="1" applyAlignment="1">
      <alignment vertical="center"/>
    </xf>
    <xf numFmtId="10" fontId="26" fillId="42" borderId="11" xfId="2" applyNumberFormat="1" applyFont="1" applyFill="1" applyBorder="1" applyAlignment="1">
      <alignment horizontal="right" vertical="center"/>
    </xf>
    <xf numFmtId="166" fontId="26" fillId="42" borderId="46" xfId="0" applyNumberFormat="1" applyFont="1" applyFill="1" applyBorder="1" applyAlignment="1">
      <alignment horizontal="right" vertical="center"/>
    </xf>
    <xf numFmtId="3" fontId="26" fillId="42" borderId="12" xfId="0" applyNumberFormat="1" applyFont="1" applyFill="1" applyBorder="1" applyAlignment="1">
      <alignment vertical="center"/>
    </xf>
    <xf numFmtId="10" fontId="26" fillId="42" borderId="11" xfId="2" applyNumberFormat="1" applyFont="1" applyFill="1" applyBorder="1" applyAlignment="1">
      <alignment vertical="center"/>
    </xf>
    <xf numFmtId="10" fontId="26" fillId="42" borderId="10" xfId="2" applyNumberFormat="1" applyFont="1" applyFill="1" applyBorder="1" applyAlignment="1">
      <alignment vertical="center"/>
    </xf>
    <xf numFmtId="0" fontId="12" fillId="42" borderId="54" xfId="0" applyFont="1" applyFill="1" applyBorder="1" applyAlignment="1">
      <alignment horizontal="right" vertical="center"/>
    </xf>
    <xf numFmtId="3" fontId="11" fillId="42" borderId="8" xfId="0" applyNumberFormat="1" applyFont="1" applyFill="1" applyBorder="1" applyAlignment="1">
      <alignment vertical="center"/>
    </xf>
    <xf numFmtId="10" fontId="11" fillId="42" borderId="8" xfId="2" applyNumberFormat="1" applyFont="1" applyFill="1" applyBorder="1" applyAlignment="1">
      <alignment horizontal="right" vertical="center"/>
    </xf>
    <xf numFmtId="166" fontId="11" fillId="42" borderId="33" xfId="0" applyNumberFormat="1" applyFont="1" applyFill="1" applyBorder="1" applyAlignment="1">
      <alignment horizontal="right" vertical="center"/>
    </xf>
    <xf numFmtId="3" fontId="11" fillId="42" borderId="9" xfId="0" applyNumberFormat="1" applyFont="1" applyFill="1" applyBorder="1" applyAlignment="1">
      <alignment vertical="center"/>
    </xf>
    <xf numFmtId="10" fontId="11" fillId="42" borderId="8" xfId="2" applyNumberFormat="1" applyFont="1" applyFill="1" applyBorder="1" applyAlignment="1">
      <alignment vertical="center"/>
    </xf>
    <xf numFmtId="10" fontId="11" fillId="42" borderId="7" xfId="2" applyNumberFormat="1" applyFont="1" applyFill="1" applyBorder="1" applyAlignment="1">
      <alignment vertical="center"/>
    </xf>
    <xf numFmtId="0" fontId="12" fillId="42" borderId="21" xfId="0" applyFont="1" applyFill="1" applyBorder="1" applyAlignment="1">
      <alignment horizontal="right" vertical="center"/>
    </xf>
    <xf numFmtId="3" fontId="11" fillId="42" borderId="23" xfId="0" applyNumberFormat="1" applyFont="1" applyFill="1" applyBorder="1" applyAlignment="1">
      <alignment vertical="center"/>
    </xf>
    <xf numFmtId="10" fontId="11" fillId="42" borderId="23" xfId="2" applyNumberFormat="1" applyFont="1" applyFill="1" applyBorder="1" applyAlignment="1">
      <alignment horizontal="right" vertical="center"/>
    </xf>
    <xf numFmtId="166" fontId="11" fillId="42" borderId="49" xfId="0" applyNumberFormat="1" applyFont="1" applyFill="1" applyBorder="1" applyAlignment="1">
      <alignment horizontal="right" vertical="center"/>
    </xf>
    <xf numFmtId="3" fontId="11" fillId="42" borderId="24" xfId="0" applyNumberFormat="1" applyFont="1" applyFill="1" applyBorder="1" applyAlignment="1">
      <alignment vertical="center"/>
    </xf>
    <xf numFmtId="10" fontId="11" fillId="42" borderId="23" xfId="2" applyNumberFormat="1" applyFont="1" applyFill="1" applyBorder="1" applyAlignment="1">
      <alignment vertical="center"/>
    </xf>
    <xf numFmtId="10" fontId="11" fillId="42" borderId="22" xfId="2" applyNumberFormat="1" applyFont="1" applyFill="1" applyBorder="1" applyAlignment="1">
      <alignment vertical="center"/>
    </xf>
    <xf numFmtId="0" fontId="26" fillId="2" borderId="23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right" vertical="center"/>
    </xf>
    <xf numFmtId="9" fontId="13" fillId="2" borderId="2" xfId="2" applyNumberFormat="1" applyFont="1" applyFill="1" applyBorder="1" applyAlignment="1">
      <alignment horizontal="right" vertical="center"/>
    </xf>
    <xf numFmtId="166" fontId="13" fillId="2" borderId="55" xfId="0" applyNumberFormat="1" applyFont="1" applyFill="1" applyBorder="1" applyAlignment="1">
      <alignment horizontal="right" vertical="center"/>
    </xf>
    <xf numFmtId="3" fontId="13" fillId="2" borderId="3" xfId="0" applyNumberFormat="1" applyFont="1" applyFill="1" applyBorder="1" applyAlignment="1">
      <alignment horizontal="right" vertical="center"/>
    </xf>
    <xf numFmtId="9" fontId="13" fillId="2" borderId="2" xfId="2" applyNumberFormat="1" applyFont="1" applyFill="1" applyBorder="1" applyAlignment="1">
      <alignment vertical="center"/>
    </xf>
    <xf numFmtId="9" fontId="13" fillId="2" borderId="1" xfId="2" applyNumberFormat="1" applyFont="1" applyFill="1" applyBorder="1" applyAlignment="1">
      <alignment vertical="center"/>
    </xf>
    <xf numFmtId="0" fontId="26" fillId="2" borderId="20" xfId="0" applyFont="1" applyFill="1" applyBorder="1" applyAlignment="1">
      <alignment horizontal="center" vertical="center" wrapText="1"/>
    </xf>
    <xf numFmtId="3" fontId="13" fillId="2" borderId="44" xfId="0" applyNumberFormat="1" applyFont="1" applyFill="1" applyBorder="1" applyAlignment="1">
      <alignment horizontal="right" vertical="center"/>
    </xf>
    <xf numFmtId="3" fontId="26" fillId="41" borderId="51" xfId="0" applyNumberFormat="1" applyFont="1" applyFill="1" applyBorder="1" applyAlignment="1">
      <alignment vertical="center"/>
    </xf>
    <xf numFmtId="3" fontId="26" fillId="41" borderId="32" xfId="0" applyNumberFormat="1" applyFont="1" applyFill="1" applyBorder="1" applyAlignment="1">
      <alignment vertical="center"/>
    </xf>
    <xf numFmtId="3" fontId="26" fillId="41" borderId="48" xfId="0" applyNumberFormat="1" applyFont="1" applyFill="1" applyBorder="1" applyAlignment="1">
      <alignment vertical="center"/>
    </xf>
    <xf numFmtId="0" fontId="13" fillId="2" borderId="53" xfId="0" applyFont="1" applyFill="1" applyBorder="1" applyAlignment="1">
      <alignment horizontal="center" vertical="center"/>
    </xf>
    <xf numFmtId="0" fontId="27" fillId="41" borderId="58" xfId="0" applyFont="1" applyFill="1" applyBorder="1" applyAlignment="1">
      <alignment horizontal="center" vertical="center"/>
    </xf>
    <xf numFmtId="0" fontId="27" fillId="41" borderId="59" xfId="0" applyFont="1" applyFill="1" applyBorder="1" applyAlignment="1">
      <alignment horizontal="center" vertical="center"/>
    </xf>
    <xf numFmtId="0" fontId="12" fillId="41" borderId="59" xfId="0" applyFont="1" applyFill="1" applyBorder="1" applyAlignment="1">
      <alignment horizontal="right" vertical="center"/>
    </xf>
    <xf numFmtId="0" fontId="26" fillId="41" borderId="60" xfId="0" applyFont="1" applyFill="1" applyBorder="1" applyAlignment="1">
      <alignment horizontal="center" vertical="center"/>
    </xf>
    <xf numFmtId="3" fontId="26" fillId="8" borderId="25" xfId="0" applyNumberFormat="1" applyFont="1" applyFill="1" applyBorder="1" applyAlignment="1">
      <alignment vertical="center"/>
    </xf>
    <xf numFmtId="3" fontId="11" fillId="8" borderId="32" xfId="0" applyNumberFormat="1" applyFont="1" applyFill="1" applyBorder="1" applyAlignment="1">
      <alignment vertical="center"/>
    </xf>
    <xf numFmtId="3" fontId="11" fillId="8" borderId="20" xfId="0" applyNumberFormat="1" applyFont="1" applyFill="1" applyBorder="1" applyAlignment="1">
      <alignment vertical="center"/>
    </xf>
    <xf numFmtId="0" fontId="27" fillId="8" borderId="56" xfId="0" applyFont="1" applyFill="1" applyBorder="1" applyAlignment="1">
      <alignment horizontal="center" vertical="center"/>
    </xf>
    <xf numFmtId="0" fontId="12" fillId="8" borderId="59" xfId="0" applyFont="1" applyFill="1" applyBorder="1" applyAlignment="1">
      <alignment horizontal="right" vertical="center"/>
    </xf>
    <xf numFmtId="0" fontId="12" fillId="8" borderId="57" xfId="0" applyFont="1" applyFill="1" applyBorder="1" applyAlignment="1">
      <alignment horizontal="right" vertical="center"/>
    </xf>
    <xf numFmtId="3" fontId="26" fillId="42" borderId="25" xfId="0" applyNumberFormat="1" applyFont="1" applyFill="1" applyBorder="1" applyAlignment="1">
      <alignment vertical="center"/>
    </xf>
    <xf numFmtId="3" fontId="11" fillId="42" borderId="32" xfId="0" applyNumberFormat="1" applyFont="1" applyFill="1" applyBorder="1" applyAlignment="1">
      <alignment vertical="center"/>
    </xf>
    <xf numFmtId="3" fontId="11" fillId="42" borderId="20" xfId="0" applyNumberFormat="1" applyFont="1" applyFill="1" applyBorder="1" applyAlignment="1">
      <alignment vertical="center"/>
    </xf>
    <xf numFmtId="0" fontId="27" fillId="42" borderId="56" xfId="0" applyFont="1" applyFill="1" applyBorder="1" applyAlignment="1">
      <alignment horizontal="center" vertical="center"/>
    </xf>
    <xf numFmtId="0" fontId="12" fillId="42" borderId="59" xfId="0" applyFont="1" applyFill="1" applyBorder="1" applyAlignment="1">
      <alignment horizontal="right" vertical="center"/>
    </xf>
    <xf numFmtId="0" fontId="12" fillId="42" borderId="57" xfId="0" applyFont="1" applyFill="1" applyBorder="1" applyAlignment="1">
      <alignment horizontal="right" vertical="center"/>
    </xf>
    <xf numFmtId="9" fontId="13" fillId="2" borderId="1" xfId="2" applyNumberFormat="1" applyFont="1" applyFill="1" applyBorder="1" applyAlignment="1">
      <alignment horizontal="right" vertical="center"/>
    </xf>
    <xf numFmtId="10" fontId="26" fillId="41" borderId="13" xfId="2" applyNumberFormat="1" applyFont="1" applyFill="1" applyBorder="1" applyAlignment="1">
      <alignment horizontal="right" vertical="center"/>
    </xf>
    <xf numFmtId="10" fontId="26" fillId="41" borderId="7" xfId="2" applyNumberFormat="1" applyFont="1" applyFill="1" applyBorder="1" applyAlignment="1">
      <alignment horizontal="right" vertical="center"/>
    </xf>
    <xf numFmtId="10" fontId="11" fillId="41" borderId="7" xfId="2" applyNumberFormat="1" applyFont="1" applyFill="1" applyBorder="1" applyAlignment="1">
      <alignment horizontal="right" vertical="center"/>
    </xf>
    <xf numFmtId="10" fontId="26" fillId="41" borderId="4" xfId="2" applyNumberFormat="1" applyFont="1" applyFill="1" applyBorder="1" applyAlignment="1">
      <alignment horizontal="right" vertical="center"/>
    </xf>
    <xf numFmtId="10" fontId="26" fillId="8" borderId="10" xfId="2" applyNumberFormat="1" applyFont="1" applyFill="1" applyBorder="1" applyAlignment="1">
      <alignment horizontal="right" vertical="center"/>
    </xf>
    <xf numFmtId="10" fontId="11" fillId="8" borderId="7" xfId="2" applyNumberFormat="1" applyFont="1" applyFill="1" applyBorder="1" applyAlignment="1">
      <alignment horizontal="right" vertical="center"/>
    </xf>
    <xf numFmtId="10" fontId="11" fillId="8" borderId="22" xfId="2" applyNumberFormat="1" applyFont="1" applyFill="1" applyBorder="1" applyAlignment="1">
      <alignment horizontal="right" vertical="center"/>
    </xf>
    <xf numFmtId="10" fontId="26" fillId="42" borderId="10" xfId="2" applyNumberFormat="1" applyFont="1" applyFill="1" applyBorder="1" applyAlignment="1">
      <alignment horizontal="right" vertical="center"/>
    </xf>
    <xf numFmtId="10" fontId="11" fillId="42" borderId="7" xfId="2" applyNumberFormat="1" applyFont="1" applyFill="1" applyBorder="1" applyAlignment="1">
      <alignment horizontal="right" vertical="center"/>
    </xf>
    <xf numFmtId="10" fontId="11" fillId="42" borderId="22" xfId="2" applyNumberFormat="1" applyFont="1" applyFill="1" applyBorder="1" applyAlignment="1">
      <alignment horizontal="right" vertical="center"/>
    </xf>
    <xf numFmtId="0" fontId="1" fillId="0" borderId="14" xfId="0" applyFont="1" applyFill="1" applyBorder="1"/>
    <xf numFmtId="3" fontId="1" fillId="0" borderId="14" xfId="0" applyNumberFormat="1" applyFont="1" applyFill="1" applyBorder="1"/>
    <xf numFmtId="10" fontId="1" fillId="0" borderId="14" xfId="2" applyNumberFormat="1" applyFont="1" applyFill="1" applyBorder="1"/>
    <xf numFmtId="168" fontId="1" fillId="0" borderId="14" xfId="1" applyNumberFormat="1" applyFont="1" applyFill="1" applyBorder="1"/>
    <xf numFmtId="3" fontId="28" fillId="29" borderId="34" xfId="0" applyNumberFormat="1" applyFont="1" applyFill="1" applyBorder="1" applyAlignment="1">
      <alignment horizontal="center" vertical="center" wrapText="1"/>
    </xf>
    <xf numFmtId="0" fontId="29" fillId="15" borderId="61" xfId="0" applyFont="1" applyFill="1" applyBorder="1"/>
    <xf numFmtId="3" fontId="29" fillId="15" borderId="34" xfId="0" applyNumberFormat="1" applyFont="1" applyFill="1" applyBorder="1"/>
    <xf numFmtId="10" fontId="29" fillId="15" borderId="34" xfId="2" applyNumberFormat="1" applyFont="1" applyFill="1" applyBorder="1"/>
    <xf numFmtId="168" fontId="29" fillId="15" borderId="4" xfId="1" applyNumberFormat="1" applyFont="1" applyFill="1" applyBorder="1"/>
    <xf numFmtId="0" fontId="29" fillId="2" borderId="61" xfId="0" applyFont="1" applyFill="1" applyBorder="1"/>
    <xf numFmtId="3" fontId="29" fillId="2" borderId="34" xfId="0" applyNumberFormat="1" applyFont="1" applyFill="1" applyBorder="1"/>
    <xf numFmtId="10" fontId="29" fillId="28" borderId="33" xfId="2" applyNumberFormat="1" applyFont="1" applyFill="1" applyBorder="1"/>
    <xf numFmtId="168" fontId="29" fillId="28" borderId="7" xfId="1" applyNumberFormat="1" applyFont="1" applyFill="1" applyBorder="1"/>
    <xf numFmtId="0" fontId="30" fillId="15" borderId="61" xfId="0" applyFont="1" applyFill="1" applyBorder="1"/>
    <xf numFmtId="3" fontId="30" fillId="15" borderId="34" xfId="0" applyNumberFormat="1" applyFont="1" applyFill="1" applyBorder="1"/>
    <xf numFmtId="10" fontId="30" fillId="15" borderId="33" xfId="2" applyNumberFormat="1" applyFont="1" applyFill="1" applyBorder="1"/>
    <xf numFmtId="168" fontId="30" fillId="15" borderId="7" xfId="1" applyNumberFormat="1" applyFont="1" applyFill="1" applyBorder="1"/>
    <xf numFmtId="0" fontId="29" fillId="15" borderId="21" xfId="0" applyFont="1" applyFill="1" applyBorder="1"/>
    <xf numFmtId="3" fontId="29" fillId="15" borderId="49" xfId="0" applyNumberFormat="1" applyFont="1" applyFill="1" applyBorder="1"/>
    <xf numFmtId="10" fontId="29" fillId="15" borderId="49" xfId="2" applyNumberFormat="1" applyFont="1" applyFill="1" applyBorder="1"/>
    <xf numFmtId="168" fontId="29" fillId="15" borderId="22" xfId="1" applyNumberFormat="1" applyFont="1" applyFill="1" applyBorder="1"/>
    <xf numFmtId="3" fontId="31" fillId="29" borderId="34" xfId="0" applyNumberFormat="1" applyFont="1" applyFill="1" applyBorder="1" applyAlignment="1">
      <alignment horizontal="center" vertical="center" wrapText="1"/>
    </xf>
    <xf numFmtId="0" fontId="32" fillId="15" borderId="61" xfId="0" applyFont="1" applyFill="1" applyBorder="1"/>
    <xf numFmtId="3" fontId="32" fillId="15" borderId="34" xfId="0" applyNumberFormat="1" applyFont="1" applyFill="1" applyBorder="1"/>
    <xf numFmtId="10" fontId="32" fillId="15" borderId="34" xfId="2" applyNumberFormat="1" applyFont="1" applyFill="1" applyBorder="1"/>
    <xf numFmtId="168" fontId="32" fillId="15" borderId="4" xfId="1" applyNumberFormat="1" applyFont="1" applyFill="1" applyBorder="1"/>
    <xf numFmtId="0" fontId="32" fillId="2" borderId="61" xfId="0" applyFont="1" applyFill="1" applyBorder="1"/>
    <xf numFmtId="3" fontId="32" fillId="2" borderId="34" xfId="0" applyNumberFormat="1" applyFont="1" applyFill="1" applyBorder="1"/>
    <xf numFmtId="10" fontId="32" fillId="28" borderId="33" xfId="2" applyNumberFormat="1" applyFont="1" applyFill="1" applyBorder="1"/>
    <xf numFmtId="3" fontId="32" fillId="28" borderId="34" xfId="0" applyNumberFormat="1" applyFont="1" applyFill="1" applyBorder="1"/>
    <xf numFmtId="168" fontId="32" fillId="28" borderId="7" xfId="1" applyNumberFormat="1" applyFont="1" applyFill="1" applyBorder="1"/>
    <xf numFmtId="0" fontId="33" fillId="15" borderId="61" xfId="0" applyFont="1" applyFill="1" applyBorder="1"/>
    <xf numFmtId="3" fontId="33" fillId="15" borderId="34" xfId="0" applyNumberFormat="1" applyFont="1" applyFill="1" applyBorder="1"/>
    <xf numFmtId="10" fontId="33" fillId="15" borderId="33" xfId="2" applyNumberFormat="1" applyFont="1" applyFill="1" applyBorder="1"/>
    <xf numFmtId="168" fontId="33" fillId="15" borderId="7" xfId="1" applyNumberFormat="1" applyFont="1" applyFill="1" applyBorder="1"/>
    <xf numFmtId="0" fontId="32" fillId="15" borderId="21" xfId="0" applyFont="1" applyFill="1" applyBorder="1"/>
    <xf numFmtId="3" fontId="32" fillId="15" borderId="49" xfId="0" applyNumberFormat="1" applyFont="1" applyFill="1" applyBorder="1"/>
    <xf numFmtId="10" fontId="32" fillId="15" borderId="49" xfId="2" applyNumberFormat="1" applyFont="1" applyFill="1" applyBorder="1"/>
    <xf numFmtId="168" fontId="32" fillId="15" borderId="22" xfId="1" applyNumberFormat="1" applyFont="1" applyFill="1" applyBorder="1"/>
    <xf numFmtId="168" fontId="32" fillId="39" borderId="7" xfId="1" applyNumberFormat="1" applyFont="1" applyFill="1" applyBorder="1"/>
    <xf numFmtId="168" fontId="32" fillId="30" borderId="22" xfId="1" applyNumberFormat="1" applyFont="1" applyFill="1" applyBorder="1"/>
    <xf numFmtId="0" fontId="29" fillId="15" borderId="34" xfId="0" applyFont="1" applyFill="1" applyBorder="1" applyAlignment="1">
      <alignment vertical="center"/>
    </xf>
    <xf numFmtId="3" fontId="29" fillId="15" borderId="34" xfId="0" applyNumberFormat="1" applyFont="1" applyFill="1" applyBorder="1" applyAlignment="1">
      <alignment vertical="center"/>
    </xf>
    <xf numFmtId="10" fontId="29" fillId="15" borderId="34" xfId="2" applyNumberFormat="1" applyFont="1" applyFill="1" applyBorder="1" applyAlignment="1">
      <alignment vertical="center"/>
    </xf>
    <xf numFmtId="164" fontId="29" fillId="15" borderId="34" xfId="1" applyFont="1" applyFill="1" applyBorder="1" applyAlignment="1">
      <alignment vertical="center"/>
    </xf>
    <xf numFmtId="168" fontId="29" fillId="15" borderId="5" xfId="1" applyNumberFormat="1" applyFont="1" applyFill="1" applyBorder="1" applyAlignment="1">
      <alignment vertical="center"/>
    </xf>
    <xf numFmtId="0" fontId="29" fillId="2" borderId="34" xfId="0" applyFont="1" applyFill="1" applyBorder="1" applyAlignment="1">
      <alignment vertical="center"/>
    </xf>
    <xf numFmtId="3" fontId="29" fillId="2" borderId="34" xfId="0" applyNumberFormat="1" applyFont="1" applyFill="1" applyBorder="1" applyAlignment="1">
      <alignment vertical="center"/>
    </xf>
    <xf numFmtId="10" fontId="29" fillId="28" borderId="34" xfId="2" applyNumberFormat="1" applyFont="1" applyFill="1" applyBorder="1" applyAlignment="1">
      <alignment vertical="center"/>
    </xf>
    <xf numFmtId="164" fontId="29" fillId="28" borderId="34" xfId="1" applyFont="1" applyFill="1" applyBorder="1" applyAlignment="1">
      <alignment vertical="center"/>
    </xf>
    <xf numFmtId="168" fontId="29" fillId="28" borderId="5" xfId="1" applyNumberFormat="1" applyFont="1" applyFill="1" applyBorder="1" applyAlignment="1">
      <alignment vertical="center"/>
    </xf>
    <xf numFmtId="0" fontId="30" fillId="15" borderId="34" xfId="0" applyFont="1" applyFill="1" applyBorder="1" applyAlignment="1">
      <alignment vertical="center"/>
    </xf>
    <xf numFmtId="3" fontId="30" fillId="15" borderId="34" xfId="0" applyNumberFormat="1" applyFont="1" applyFill="1" applyBorder="1" applyAlignment="1">
      <alignment vertical="center"/>
    </xf>
    <xf numFmtId="10" fontId="30" fillId="15" borderId="34" xfId="2" applyNumberFormat="1" applyFont="1" applyFill="1" applyBorder="1" applyAlignment="1">
      <alignment vertical="center"/>
    </xf>
    <xf numFmtId="168" fontId="30" fillId="15" borderId="5" xfId="1" applyNumberFormat="1" applyFont="1" applyFill="1" applyBorder="1" applyAlignment="1">
      <alignment vertical="center"/>
    </xf>
    <xf numFmtId="10" fontId="29" fillId="15" borderId="33" xfId="2" applyNumberFormat="1" applyFont="1" applyFill="1" applyBorder="1" applyAlignment="1">
      <alignment vertical="center"/>
    </xf>
    <xf numFmtId="168" fontId="29" fillId="15" borderId="8" xfId="1" applyNumberFormat="1" applyFont="1" applyFill="1" applyBorder="1" applyAlignment="1">
      <alignment vertical="center"/>
    </xf>
    <xf numFmtId="10" fontId="29" fillId="28" borderId="33" xfId="2" applyNumberFormat="1" applyFont="1" applyFill="1" applyBorder="1" applyAlignment="1">
      <alignment vertical="center"/>
    </xf>
    <xf numFmtId="168" fontId="29" fillId="28" borderId="8" xfId="1" applyNumberFormat="1" applyFont="1" applyFill="1" applyBorder="1" applyAlignment="1">
      <alignment vertical="center"/>
    </xf>
    <xf numFmtId="10" fontId="30" fillId="15" borderId="33" xfId="2" applyNumberFormat="1" applyFont="1" applyFill="1" applyBorder="1" applyAlignment="1">
      <alignment vertical="center"/>
    </xf>
    <xf numFmtId="168" fontId="30" fillId="15" borderId="8" xfId="1" applyNumberFormat="1" applyFont="1" applyFill="1" applyBorder="1" applyAlignment="1">
      <alignment vertical="center"/>
    </xf>
    <xf numFmtId="0" fontId="29" fillId="15" borderId="33" xfId="0" applyFont="1" applyFill="1" applyBorder="1" applyAlignment="1">
      <alignment vertical="center"/>
    </xf>
    <xf numFmtId="3" fontId="29" fillId="15" borderId="33" xfId="0" applyNumberFormat="1" applyFont="1" applyFill="1" applyBorder="1" applyAlignment="1">
      <alignment vertical="center"/>
    </xf>
    <xf numFmtId="168" fontId="29" fillId="30" borderId="8" xfId="1" applyNumberFormat="1" applyFont="1" applyFill="1" applyBorder="1" applyAlignment="1">
      <alignment vertical="center"/>
    </xf>
    <xf numFmtId="0" fontId="29" fillId="15" borderId="34" xfId="0" applyFont="1" applyFill="1" applyBorder="1"/>
    <xf numFmtId="164" fontId="29" fillId="15" borderId="34" xfId="1" applyFont="1" applyFill="1" applyBorder="1"/>
    <xf numFmtId="168" fontId="29" fillId="15" borderId="5" xfId="1" applyNumberFormat="1" applyFont="1" applyFill="1" applyBorder="1"/>
    <xf numFmtId="0" fontId="29" fillId="2" borderId="34" xfId="0" applyFont="1" applyFill="1" applyBorder="1"/>
    <xf numFmtId="10" fontId="29" fillId="28" borderId="34" xfId="2" applyNumberFormat="1" applyFont="1" applyFill="1" applyBorder="1"/>
    <xf numFmtId="164" fontId="29" fillId="28" borderId="34" xfId="1" applyFont="1" applyFill="1" applyBorder="1"/>
    <xf numFmtId="168" fontId="29" fillId="28" borderId="5" xfId="1" applyNumberFormat="1" applyFont="1" applyFill="1" applyBorder="1"/>
    <xf numFmtId="0" fontId="30" fillId="15" borderId="34" xfId="0" applyFont="1" applyFill="1" applyBorder="1"/>
    <xf numFmtId="10" fontId="30" fillId="15" borderId="34" xfId="2" applyNumberFormat="1" applyFont="1" applyFill="1" applyBorder="1"/>
    <xf numFmtId="168" fontId="30" fillId="15" borderId="5" xfId="1" applyNumberFormat="1" applyFont="1" applyFill="1" applyBorder="1"/>
    <xf numFmtId="3" fontId="30" fillId="31" borderId="34" xfId="0" applyNumberFormat="1" applyFont="1" applyFill="1" applyBorder="1"/>
    <xf numFmtId="164" fontId="30" fillId="15" borderId="34" xfId="1" applyFont="1" applyFill="1" applyBorder="1"/>
    <xf numFmtId="168" fontId="30" fillId="31" borderId="5" xfId="1" applyNumberFormat="1" applyFont="1" applyFill="1" applyBorder="1"/>
    <xf numFmtId="10" fontId="29" fillId="15" borderId="33" xfId="2" applyNumberFormat="1" applyFont="1" applyFill="1" applyBorder="1"/>
    <xf numFmtId="168" fontId="29" fillId="15" borderId="8" xfId="1" applyNumberFormat="1" applyFont="1" applyFill="1" applyBorder="1"/>
    <xf numFmtId="168" fontId="29" fillId="28" borderId="8" xfId="1" applyNumberFormat="1" applyFont="1" applyFill="1" applyBorder="1"/>
    <xf numFmtId="164" fontId="29" fillId="15" borderId="34" xfId="1" applyFont="1" applyFill="1" applyBorder="1" applyAlignment="1">
      <alignment horizontal="center"/>
    </xf>
    <xf numFmtId="168" fontId="30" fillId="15" borderId="8" xfId="1" applyNumberFormat="1" applyFont="1" applyFill="1" applyBorder="1"/>
    <xf numFmtId="0" fontId="29" fillId="15" borderId="33" xfId="0" applyFont="1" applyFill="1" applyBorder="1"/>
    <xf numFmtId="3" fontId="29" fillId="15" borderId="33" xfId="0" applyNumberFormat="1" applyFont="1" applyFill="1" applyBorder="1"/>
    <xf numFmtId="2" fontId="29" fillId="31" borderId="34" xfId="2" applyNumberFormat="1" applyFont="1" applyFill="1" applyBorder="1"/>
    <xf numFmtId="3" fontId="34" fillId="2" borderId="34" xfId="0" applyNumberFormat="1" applyFont="1" applyFill="1" applyBorder="1"/>
    <xf numFmtId="10" fontId="34" fillId="28" borderId="34" xfId="2" applyNumberFormat="1" applyFont="1" applyFill="1" applyBorder="1"/>
    <xf numFmtId="2" fontId="34" fillId="28" borderId="34" xfId="2" applyNumberFormat="1" applyFont="1" applyFill="1" applyBorder="1"/>
    <xf numFmtId="2" fontId="30" fillId="31" borderId="34" xfId="2" applyNumberFormat="1" applyFont="1" applyFill="1" applyBorder="1"/>
    <xf numFmtId="2" fontId="29" fillId="28" borderId="34" xfId="2" applyNumberFormat="1" applyFont="1" applyFill="1" applyBorder="1"/>
    <xf numFmtId="2" fontId="29" fillId="15" borderId="34" xfId="2" applyNumberFormat="1" applyFont="1" applyFill="1" applyBorder="1"/>
    <xf numFmtId="0" fontId="34" fillId="2" borderId="61" xfId="0" applyFont="1" applyFill="1" applyBorder="1"/>
    <xf numFmtId="168" fontId="34" fillId="28" borderId="4" xfId="1" applyNumberFormat="1" applyFont="1" applyFill="1" applyBorder="1"/>
    <xf numFmtId="168" fontId="30" fillId="15" borderId="4" xfId="1" applyNumberFormat="1" applyFont="1" applyFill="1" applyBorder="1"/>
    <xf numFmtId="168" fontId="29" fillId="28" borderId="4" xfId="1" applyNumberFormat="1" applyFont="1" applyFill="1" applyBorder="1"/>
    <xf numFmtId="168" fontId="30" fillId="30" borderId="4" xfId="1" applyNumberFormat="1" applyFont="1" applyFill="1" applyBorder="1"/>
    <xf numFmtId="168" fontId="29" fillId="15" borderId="7" xfId="1" applyNumberFormat="1" applyFont="1" applyFill="1" applyBorder="1"/>
    <xf numFmtId="2" fontId="29" fillId="15" borderId="49" xfId="2" applyNumberFormat="1" applyFont="1" applyFill="1" applyBorder="1"/>
    <xf numFmtId="164" fontId="32" fillId="15" borderId="34" xfId="1" applyFont="1" applyFill="1" applyBorder="1"/>
    <xf numFmtId="10" fontId="32" fillId="28" borderId="34" xfId="2" applyNumberFormat="1" applyFont="1" applyFill="1" applyBorder="1"/>
    <xf numFmtId="164" fontId="32" fillId="28" borderId="34" xfId="1" applyFont="1" applyFill="1" applyBorder="1"/>
    <xf numFmtId="10" fontId="33" fillId="15" borderId="34" xfId="2" applyNumberFormat="1" applyFont="1" applyFill="1" applyBorder="1"/>
    <xf numFmtId="164" fontId="33" fillId="15" borderId="34" xfId="1" applyFont="1" applyFill="1" applyBorder="1"/>
    <xf numFmtId="3" fontId="33" fillId="6" borderId="34" xfId="0" applyNumberFormat="1" applyFont="1" applyFill="1" applyBorder="1"/>
    <xf numFmtId="10" fontId="33" fillId="33" borderId="34" xfId="2" applyNumberFormat="1" applyFont="1" applyFill="1" applyBorder="1"/>
    <xf numFmtId="164" fontId="33" fillId="33" borderId="34" xfId="1" applyFont="1" applyFill="1" applyBorder="1"/>
    <xf numFmtId="10" fontId="32" fillId="15" borderId="33" xfId="2" applyNumberFormat="1" applyFont="1" applyFill="1" applyBorder="1"/>
    <xf numFmtId="3" fontId="33" fillId="30" borderId="34" xfId="0" applyNumberFormat="1" applyFont="1" applyFill="1" applyBorder="1"/>
    <xf numFmtId="164" fontId="33" fillId="30" borderId="34" xfId="1" applyFont="1" applyFill="1" applyBorder="1"/>
    <xf numFmtId="3" fontId="32" fillId="15" borderId="33" xfId="0" applyNumberFormat="1" applyFont="1" applyFill="1" applyBorder="1"/>
    <xf numFmtId="168" fontId="32" fillId="32" borderId="4" xfId="1" applyNumberFormat="1" applyFont="1" applyFill="1" applyBorder="1"/>
    <xf numFmtId="168" fontId="33" fillId="15" borderId="4" xfId="1" applyNumberFormat="1" applyFont="1" applyFill="1" applyBorder="1"/>
    <xf numFmtId="168" fontId="32" fillId="28" borderId="4" xfId="1" applyNumberFormat="1" applyFont="1" applyFill="1" applyBorder="1"/>
    <xf numFmtId="0" fontId="33" fillId="6" borderId="61" xfId="0" applyFont="1" applyFill="1" applyBorder="1"/>
    <xf numFmtId="168" fontId="33" fillId="33" borderId="4" xfId="1" applyNumberFormat="1" applyFont="1" applyFill="1" applyBorder="1"/>
    <xf numFmtId="168" fontId="32" fillId="15" borderId="7" xfId="1" applyNumberFormat="1" applyFont="1" applyFill="1" applyBorder="1"/>
    <xf numFmtId="168" fontId="33" fillId="30" borderId="7" xfId="1" applyNumberFormat="1" applyFont="1" applyFill="1" applyBorder="1"/>
    <xf numFmtId="0" fontId="32" fillId="15" borderId="54" xfId="0" applyFont="1" applyFill="1" applyBorder="1"/>
    <xf numFmtId="164" fontId="32" fillId="15" borderId="49" xfId="1" applyFont="1" applyFill="1" applyBorder="1"/>
    <xf numFmtId="3" fontId="35" fillId="29" borderId="34" xfId="0" applyNumberFormat="1" applyFont="1" applyFill="1" applyBorder="1" applyAlignment="1">
      <alignment horizontal="center" vertical="center" wrapText="1"/>
    </xf>
    <xf numFmtId="3" fontId="36" fillId="15" borderId="34" xfId="0" applyNumberFormat="1" applyFont="1" applyFill="1" applyBorder="1"/>
    <xf numFmtId="10" fontId="36" fillId="15" borderId="34" xfId="2" applyNumberFormat="1" applyFont="1" applyFill="1" applyBorder="1"/>
    <xf numFmtId="164" fontId="36" fillId="15" borderId="34" xfId="1" applyFont="1" applyFill="1" applyBorder="1"/>
    <xf numFmtId="3" fontId="37" fillId="2" borderId="34" xfId="0" applyNumberFormat="1" applyFont="1" applyFill="1" applyBorder="1"/>
    <xf numFmtId="10" fontId="37" fillId="28" borderId="34" xfId="2" applyNumberFormat="1" applyFont="1" applyFill="1" applyBorder="1"/>
    <xf numFmtId="164" fontId="37" fillId="28" borderId="34" xfId="1" applyFont="1" applyFill="1" applyBorder="1"/>
    <xf numFmtId="3" fontId="38" fillId="15" borderId="34" xfId="0" applyNumberFormat="1" applyFont="1" applyFill="1" applyBorder="1"/>
    <xf numFmtId="10" fontId="38" fillId="15" borderId="34" xfId="2" applyNumberFormat="1" applyFont="1" applyFill="1" applyBorder="1"/>
    <xf numFmtId="164" fontId="38" fillId="15" borderId="34" xfId="1" applyFont="1" applyFill="1" applyBorder="1"/>
    <xf numFmtId="3" fontId="36" fillId="2" borderId="34" xfId="0" applyNumberFormat="1" applyFont="1" applyFill="1" applyBorder="1"/>
    <xf numFmtId="10" fontId="36" fillId="28" borderId="34" xfId="2" applyNumberFormat="1" applyFont="1" applyFill="1" applyBorder="1"/>
    <xf numFmtId="164" fontId="36" fillId="28" borderId="34" xfId="1" applyFont="1" applyFill="1" applyBorder="1"/>
    <xf numFmtId="10" fontId="36" fillId="15" borderId="33" xfId="2" applyNumberFormat="1" applyFont="1" applyFill="1" applyBorder="1"/>
    <xf numFmtId="10" fontId="36" fillId="28" borderId="33" xfId="2" applyNumberFormat="1" applyFont="1" applyFill="1" applyBorder="1"/>
    <xf numFmtId="10" fontId="38" fillId="15" borderId="33" xfId="2" applyNumberFormat="1" applyFont="1" applyFill="1" applyBorder="1"/>
    <xf numFmtId="3" fontId="36" fillId="8" borderId="34" xfId="0" applyNumberFormat="1" applyFont="1" applyFill="1" applyBorder="1"/>
    <xf numFmtId="3" fontId="38" fillId="8" borderId="34" xfId="0" applyNumberFormat="1" applyFont="1" applyFill="1" applyBorder="1"/>
    <xf numFmtId="10" fontId="36" fillId="36" borderId="33" xfId="2" applyNumberFormat="1" applyFont="1" applyFill="1" applyBorder="1"/>
    <xf numFmtId="164" fontId="36" fillId="36" borderId="34" xfId="1" applyFont="1" applyFill="1" applyBorder="1"/>
    <xf numFmtId="3" fontId="36" fillId="36" borderId="33" xfId="0" applyNumberFormat="1" applyFont="1" applyFill="1" applyBorder="1"/>
    <xf numFmtId="3" fontId="38" fillId="36" borderId="33" xfId="0" applyNumberFormat="1" applyFont="1" applyFill="1" applyBorder="1"/>
    <xf numFmtId="3" fontId="36" fillId="15" borderId="33" xfId="0" applyNumberFormat="1" applyFont="1" applyFill="1" applyBorder="1"/>
    <xf numFmtId="3" fontId="38" fillId="15" borderId="33" xfId="0" applyNumberFormat="1" applyFont="1" applyFill="1" applyBorder="1"/>
    <xf numFmtId="0" fontId="36" fillId="15" borderId="61" xfId="0" applyFont="1" applyFill="1" applyBorder="1"/>
    <xf numFmtId="168" fontId="36" fillId="15" borderId="4" xfId="1" applyNumberFormat="1" applyFont="1" applyFill="1" applyBorder="1"/>
    <xf numFmtId="0" fontId="37" fillId="2" borderId="61" xfId="0" applyFont="1" applyFill="1" applyBorder="1"/>
    <xf numFmtId="168" fontId="37" fillId="28" borderId="4" xfId="1" applyNumberFormat="1" applyFont="1" applyFill="1" applyBorder="1"/>
    <xf numFmtId="0" fontId="38" fillId="15" borderId="61" xfId="0" applyFont="1" applyFill="1" applyBorder="1"/>
    <xf numFmtId="168" fontId="38" fillId="15" borderId="4" xfId="1" applyNumberFormat="1" applyFont="1" applyFill="1" applyBorder="1"/>
    <xf numFmtId="0" fontId="36" fillId="2" borderId="61" xfId="0" applyFont="1" applyFill="1" applyBorder="1"/>
    <xf numFmtId="168" fontId="36" fillId="28" borderId="4" xfId="1" applyNumberFormat="1" applyFont="1" applyFill="1" applyBorder="1"/>
    <xf numFmtId="168" fontId="36" fillId="15" borderId="7" xfId="1" applyNumberFormat="1" applyFont="1" applyFill="1" applyBorder="1"/>
    <xf numFmtId="168" fontId="36" fillId="28" borderId="7" xfId="1" applyNumberFormat="1" applyFont="1" applyFill="1" applyBorder="1"/>
    <xf numFmtId="168" fontId="38" fillId="35" borderId="7" xfId="1" applyNumberFormat="1" applyFont="1" applyFill="1" applyBorder="1"/>
    <xf numFmtId="0" fontId="36" fillId="8" borderId="61" xfId="0" applyFont="1" applyFill="1" applyBorder="1"/>
    <xf numFmtId="168" fontId="36" fillId="36" borderId="7" xfId="1" applyNumberFormat="1" applyFont="1" applyFill="1" applyBorder="1"/>
    <xf numFmtId="0" fontId="36" fillId="36" borderId="54" xfId="0" applyFont="1" applyFill="1" applyBorder="1"/>
    <xf numFmtId="168" fontId="38" fillId="37" borderId="7" xfId="1" applyNumberFormat="1" applyFont="1" applyFill="1" applyBorder="1"/>
    <xf numFmtId="0" fontId="36" fillId="15" borderId="54" xfId="0" applyFont="1" applyFill="1" applyBorder="1"/>
    <xf numFmtId="168" fontId="38" fillId="15" borderId="7" xfId="1" applyNumberFormat="1" applyFont="1" applyFill="1" applyBorder="1"/>
    <xf numFmtId="168" fontId="38" fillId="34" borderId="4" xfId="1" applyNumberFormat="1" applyFont="1" applyFill="1" applyBorder="1"/>
    <xf numFmtId="0" fontId="36" fillId="15" borderId="21" xfId="0" applyFont="1" applyFill="1" applyBorder="1"/>
    <xf numFmtId="3" fontId="36" fillId="15" borderId="49" xfId="0" applyNumberFormat="1" applyFont="1" applyFill="1" applyBorder="1"/>
    <xf numFmtId="10" fontId="36" fillId="15" borderId="49" xfId="2" applyNumberFormat="1" applyFont="1" applyFill="1" applyBorder="1"/>
    <xf numFmtId="164" fontId="36" fillId="15" borderId="49" xfId="1" applyFont="1" applyFill="1" applyBorder="1"/>
    <xf numFmtId="168" fontId="38" fillId="34" borderId="22" xfId="1" applyNumberFormat="1" applyFont="1" applyFill="1" applyBorder="1"/>
    <xf numFmtId="3" fontId="39" fillId="29" borderId="34" xfId="0" applyNumberFormat="1" applyFont="1" applyFill="1" applyBorder="1" applyAlignment="1">
      <alignment horizontal="center" vertical="center" wrapText="1"/>
    </xf>
    <xf numFmtId="3" fontId="40" fillId="15" borderId="34" xfId="0" applyNumberFormat="1" applyFont="1" applyFill="1" applyBorder="1"/>
    <xf numFmtId="10" fontId="40" fillId="15" borderId="34" xfId="2" applyNumberFormat="1" applyFont="1" applyFill="1" applyBorder="1"/>
    <xf numFmtId="164" fontId="40" fillId="15" borderId="34" xfId="1" applyFont="1" applyFill="1" applyBorder="1"/>
    <xf numFmtId="3" fontId="40" fillId="2" borderId="34" xfId="0" applyNumberFormat="1" applyFont="1" applyFill="1" applyBorder="1"/>
    <xf numFmtId="10" fontId="40" fillId="28" borderId="34" xfId="2" applyNumberFormat="1" applyFont="1" applyFill="1" applyBorder="1"/>
    <xf numFmtId="164" fontId="40" fillId="28" borderId="34" xfId="1" applyFont="1" applyFill="1" applyBorder="1"/>
    <xf numFmtId="3" fontId="41" fillId="15" borderId="34" xfId="0" applyNumberFormat="1" applyFont="1" applyFill="1" applyBorder="1"/>
    <xf numFmtId="164" fontId="41" fillId="31" borderId="34" xfId="1" applyFont="1" applyFill="1" applyBorder="1"/>
    <xf numFmtId="0" fontId="40" fillId="15" borderId="61" xfId="0" applyFont="1" applyFill="1" applyBorder="1"/>
    <xf numFmtId="168" fontId="40" fillId="15" borderId="4" xfId="1" applyNumberFormat="1" applyFont="1" applyFill="1" applyBorder="1"/>
    <xf numFmtId="0" fontId="40" fillId="2" borderId="61" xfId="0" applyFont="1" applyFill="1" applyBorder="1"/>
    <xf numFmtId="168" fontId="40" fillId="28" borderId="4" xfId="1" applyNumberFormat="1" applyFont="1" applyFill="1" applyBorder="1"/>
    <xf numFmtId="0" fontId="41" fillId="15" borderId="61" xfId="0" applyFont="1" applyFill="1" applyBorder="1"/>
    <xf numFmtId="168" fontId="41" fillId="31" borderId="4" xfId="1" applyNumberFormat="1" applyFont="1" applyFill="1" applyBorder="1"/>
    <xf numFmtId="0" fontId="40" fillId="15" borderId="21" xfId="0" applyFont="1" applyFill="1" applyBorder="1"/>
    <xf numFmtId="3" fontId="40" fillId="15" borderId="49" xfId="0" applyNumberFormat="1" applyFont="1" applyFill="1" applyBorder="1"/>
    <xf numFmtId="10" fontId="40" fillId="15" borderId="49" xfId="2" applyNumberFormat="1" applyFont="1" applyFill="1" applyBorder="1"/>
    <xf numFmtId="164" fontId="40" fillId="15" borderId="49" xfId="1" applyFont="1" applyFill="1" applyBorder="1"/>
    <xf numFmtId="168" fontId="40" fillId="15" borderId="22" xfId="1" applyNumberFormat="1" applyFont="1" applyFill="1" applyBorder="1"/>
    <xf numFmtId="3" fontId="38" fillId="2" borderId="34" xfId="0" applyNumberFormat="1" applyFont="1" applyFill="1" applyBorder="1"/>
    <xf numFmtId="168" fontId="38" fillId="40" borderId="4" xfId="1" applyNumberFormat="1" applyFont="1" applyFill="1" applyBorder="1"/>
    <xf numFmtId="168" fontId="36" fillId="30" borderId="4" xfId="1" applyNumberFormat="1" applyFont="1" applyFill="1" applyBorder="1"/>
    <xf numFmtId="168" fontId="38" fillId="30" borderId="7" xfId="1" applyNumberFormat="1" applyFont="1" applyFill="1" applyBorder="1"/>
    <xf numFmtId="3" fontId="38" fillId="10" borderId="34" xfId="0" applyNumberFormat="1" applyFont="1" applyFill="1" applyBorder="1"/>
    <xf numFmtId="168" fontId="36" fillId="40" borderId="7" xfId="1" applyNumberFormat="1" applyFont="1" applyFill="1" applyBorder="1"/>
    <xf numFmtId="168" fontId="36" fillId="30" borderId="7" xfId="1" applyNumberFormat="1" applyFont="1" applyFill="1" applyBorder="1"/>
    <xf numFmtId="3" fontId="38" fillId="30" borderId="34" xfId="0" applyNumberFormat="1" applyFont="1" applyFill="1" applyBorder="1"/>
    <xf numFmtId="168" fontId="36" fillId="15" borderId="22" xfId="1" applyNumberFormat="1" applyFont="1" applyFill="1" applyBorder="1"/>
    <xf numFmtId="3" fontId="36" fillId="15" borderId="34" xfId="0" applyNumberFormat="1" applyFont="1" applyFill="1" applyBorder="1" applyAlignment="1">
      <alignment horizontal="center"/>
    </xf>
    <xf numFmtId="3" fontId="42" fillId="29" borderId="34" xfId="0" applyNumberFormat="1" applyFont="1" applyFill="1" applyBorder="1" applyAlignment="1">
      <alignment horizontal="center" vertical="center" wrapText="1"/>
    </xf>
    <xf numFmtId="0" fontId="43" fillId="15" borderId="34" xfId="0" applyFont="1" applyFill="1" applyBorder="1"/>
    <xf numFmtId="3" fontId="43" fillId="15" borderId="34" xfId="0" applyNumberFormat="1" applyFont="1" applyFill="1" applyBorder="1"/>
    <xf numFmtId="10" fontId="43" fillId="15" borderId="34" xfId="2" applyNumberFormat="1" applyFont="1" applyFill="1" applyBorder="1"/>
    <xf numFmtId="164" fontId="43" fillId="15" borderId="34" xfId="1" applyFont="1" applyFill="1" applyBorder="1"/>
    <xf numFmtId="168" fontId="43" fillId="15" borderId="5" xfId="1" applyNumberFormat="1" applyFont="1" applyFill="1" applyBorder="1"/>
    <xf numFmtId="0" fontId="43" fillId="2" borderId="34" xfId="0" applyFont="1" applyFill="1" applyBorder="1"/>
    <xf numFmtId="3" fontId="43" fillId="2" borderId="34" xfId="0" applyNumberFormat="1" applyFont="1" applyFill="1" applyBorder="1"/>
    <xf numFmtId="10" fontId="43" fillId="28" borderId="34" xfId="2" applyNumberFormat="1" applyFont="1" applyFill="1" applyBorder="1"/>
    <xf numFmtId="164" fontId="43" fillId="28" borderId="34" xfId="1" applyFont="1" applyFill="1" applyBorder="1"/>
    <xf numFmtId="168" fontId="43" fillId="28" borderId="5" xfId="1" applyNumberFormat="1" applyFont="1" applyFill="1" applyBorder="1"/>
    <xf numFmtId="0" fontId="44" fillId="15" borderId="34" xfId="0" applyFont="1" applyFill="1" applyBorder="1"/>
    <xf numFmtId="3" fontId="44" fillId="15" borderId="34" xfId="0" applyNumberFormat="1" applyFont="1" applyFill="1" applyBorder="1"/>
    <xf numFmtId="10" fontId="44" fillId="15" borderId="34" xfId="2" applyNumberFormat="1" applyFont="1" applyFill="1" applyBorder="1"/>
    <xf numFmtId="164" fontId="44" fillId="15" borderId="34" xfId="1" applyFont="1" applyFill="1" applyBorder="1"/>
    <xf numFmtId="168" fontId="44" fillId="15" borderId="5" xfId="1" applyNumberFormat="1" applyFont="1" applyFill="1" applyBorder="1"/>
    <xf numFmtId="0" fontId="40" fillId="15" borderId="9" xfId="0" applyFont="1" applyFill="1" applyBorder="1"/>
    <xf numFmtId="3" fontId="40" fillId="15" borderId="8" xfId="0" applyNumberFormat="1" applyFont="1" applyFill="1" applyBorder="1"/>
    <xf numFmtId="3" fontId="40" fillId="15" borderId="8" xfId="0" applyNumberFormat="1" applyFont="1" applyFill="1" applyBorder="1" applyAlignment="1">
      <alignment horizontal="center"/>
    </xf>
    <xf numFmtId="10" fontId="40" fillId="15" borderId="8" xfId="2" applyNumberFormat="1" applyFont="1" applyFill="1" applyBorder="1"/>
    <xf numFmtId="10" fontId="40" fillId="15" borderId="8" xfId="2" applyNumberFormat="1" applyFont="1" applyFill="1" applyBorder="1" applyAlignment="1">
      <alignment horizontal="center"/>
    </xf>
    <xf numFmtId="164" fontId="40" fillId="15" borderId="8" xfId="1" applyFont="1" applyFill="1" applyBorder="1"/>
    <xf numFmtId="168" fontId="40" fillId="15" borderId="7" xfId="1" applyNumberFormat="1" applyFont="1" applyFill="1" applyBorder="1"/>
    <xf numFmtId="0" fontId="40" fillId="2" borderId="9" xfId="0" applyFont="1" applyFill="1" applyBorder="1"/>
    <xf numFmtId="3" fontId="40" fillId="2" borderId="8" xfId="0" applyNumberFormat="1" applyFont="1" applyFill="1" applyBorder="1"/>
    <xf numFmtId="10" fontId="40" fillId="2" borderId="8" xfId="2" applyNumberFormat="1" applyFont="1" applyFill="1" applyBorder="1"/>
    <xf numFmtId="10" fontId="40" fillId="28" borderId="8" xfId="2" applyNumberFormat="1" applyFont="1" applyFill="1" applyBorder="1"/>
    <xf numFmtId="164" fontId="40" fillId="28" borderId="8" xfId="1" applyFont="1" applyFill="1" applyBorder="1"/>
    <xf numFmtId="168" fontId="40" fillId="28" borderId="7" xfId="1" applyNumberFormat="1" applyFont="1" applyFill="1" applyBorder="1"/>
    <xf numFmtId="0" fontId="41" fillId="15" borderId="9" xfId="0" applyFont="1" applyFill="1" applyBorder="1"/>
    <xf numFmtId="3" fontId="41" fillId="15" borderId="8" xfId="0" applyNumberFormat="1" applyFont="1" applyFill="1" applyBorder="1"/>
    <xf numFmtId="10" fontId="40" fillId="11" borderId="8" xfId="2" applyNumberFormat="1" applyFont="1" applyFill="1" applyBorder="1"/>
    <xf numFmtId="3" fontId="41" fillId="30" borderId="8" xfId="0" applyNumberFormat="1" applyFont="1" applyFill="1" applyBorder="1"/>
    <xf numFmtId="10" fontId="41" fillId="30" borderId="8" xfId="2" applyNumberFormat="1" applyFont="1" applyFill="1" applyBorder="1"/>
    <xf numFmtId="164" fontId="41" fillId="30" borderId="8" xfId="1" applyFont="1" applyFill="1" applyBorder="1"/>
    <xf numFmtId="168" fontId="41" fillId="30" borderId="7" xfId="1" applyNumberFormat="1" applyFont="1" applyFill="1" applyBorder="1"/>
    <xf numFmtId="10" fontId="40" fillId="41" borderId="8" xfId="2" applyNumberFormat="1" applyFont="1" applyFill="1" applyBorder="1"/>
    <xf numFmtId="0" fontId="40" fillId="15" borderId="15" xfId="0" applyFont="1" applyFill="1" applyBorder="1"/>
    <xf numFmtId="3" fontId="40" fillId="15" borderId="14" xfId="0" applyNumberFormat="1" applyFont="1" applyFill="1" applyBorder="1"/>
    <xf numFmtId="3" fontId="40" fillId="15" borderId="14" xfId="0" applyNumberFormat="1" applyFont="1" applyFill="1" applyBorder="1" applyAlignment="1">
      <alignment horizontal="center"/>
    </xf>
    <xf numFmtId="10" fontId="40" fillId="15" borderId="14" xfId="2" applyNumberFormat="1" applyFont="1" applyFill="1" applyBorder="1"/>
    <xf numFmtId="10" fontId="40" fillId="15" borderId="14" xfId="2" applyNumberFormat="1" applyFont="1" applyFill="1" applyBorder="1" applyAlignment="1">
      <alignment horizontal="center"/>
    </xf>
    <xf numFmtId="164" fontId="40" fillId="15" borderId="14" xfId="1" applyFont="1" applyFill="1" applyBorder="1"/>
    <xf numFmtId="168" fontId="40" fillId="15" borderId="13" xfId="1" applyNumberFormat="1" applyFont="1" applyFill="1" applyBorder="1"/>
    <xf numFmtId="10" fontId="41" fillId="15" borderId="8" xfId="2" applyNumberFormat="1" applyFont="1" applyFill="1" applyBorder="1"/>
    <xf numFmtId="168" fontId="41" fillId="15" borderId="7" xfId="1" applyNumberFormat="1" applyFont="1" applyFill="1" applyBorder="1"/>
    <xf numFmtId="10" fontId="41" fillId="28" borderId="8" xfId="2" applyNumberFormat="1" applyFont="1" applyFill="1" applyBorder="1"/>
    <xf numFmtId="168" fontId="41" fillId="28" borderId="7" xfId="1" applyNumberFormat="1" applyFont="1" applyFill="1" applyBorder="1"/>
    <xf numFmtId="0" fontId="40" fillId="15" borderId="6" xfId="0" applyFont="1" applyFill="1" applyBorder="1"/>
    <xf numFmtId="3" fontId="40" fillId="15" borderId="5" xfId="0" applyNumberFormat="1" applyFont="1" applyFill="1" applyBorder="1"/>
    <xf numFmtId="10" fontId="40" fillId="41" borderId="5" xfId="2" applyNumberFormat="1" applyFont="1" applyFill="1" applyBorder="1"/>
    <xf numFmtId="10" fontId="40" fillId="15" borderId="5" xfId="2" applyNumberFormat="1" applyFont="1" applyFill="1" applyBorder="1"/>
    <xf numFmtId="164" fontId="40" fillId="15" borderId="5" xfId="1" applyFont="1" applyFill="1" applyBorder="1"/>
    <xf numFmtId="168" fontId="40" fillId="30" borderId="4" xfId="1" applyNumberFormat="1" applyFont="1" applyFill="1" applyBorder="1"/>
    <xf numFmtId="0" fontId="40" fillId="15" borderId="24" xfId="0" applyFont="1" applyFill="1" applyBorder="1"/>
    <xf numFmtId="3" fontId="40" fillId="15" borderId="23" xfId="0" applyNumberFormat="1" applyFont="1" applyFill="1" applyBorder="1"/>
    <xf numFmtId="10" fontId="40" fillId="41" borderId="23" xfId="2" applyNumberFormat="1" applyFont="1" applyFill="1" applyBorder="1"/>
    <xf numFmtId="10" fontId="40" fillId="15" borderId="23" xfId="2" applyNumberFormat="1" applyFont="1" applyFill="1" applyBorder="1"/>
    <xf numFmtId="164" fontId="40" fillId="15" borderId="23" xfId="1" applyFont="1" applyFill="1" applyBorder="1"/>
    <xf numFmtId="165" fontId="3" fillId="2" borderId="45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14" borderId="26" xfId="0" applyFont="1" applyFill="1" applyBorder="1" applyAlignment="1">
      <alignment horizontal="center"/>
    </xf>
    <xf numFmtId="0" fontId="13" fillId="14" borderId="40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3" borderId="43" xfId="0" applyFont="1" applyFill="1" applyBorder="1" applyAlignment="1">
      <alignment horizontal="center"/>
    </xf>
    <xf numFmtId="0" fontId="12" fillId="12" borderId="31" xfId="0" applyFont="1" applyFill="1" applyBorder="1" applyAlignment="1">
      <alignment horizontal="center" vertical="center"/>
    </xf>
    <xf numFmtId="0" fontId="12" fillId="12" borderId="30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/>
    </xf>
    <xf numFmtId="0" fontId="12" fillId="11" borderId="43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52" xfId="0" applyFont="1" applyFill="1" applyBorder="1" applyAlignment="1">
      <alignment horizontal="center"/>
    </xf>
    <xf numFmtId="0" fontId="13" fillId="14" borderId="37" xfId="0" applyFont="1" applyFill="1" applyBorder="1" applyAlignment="1">
      <alignment horizontal="center" vertical="center"/>
    </xf>
    <xf numFmtId="0" fontId="13" fillId="14" borderId="27" xfId="0" applyFont="1" applyFill="1" applyBorder="1" applyAlignment="1">
      <alignment horizontal="center" vertical="center"/>
    </xf>
    <xf numFmtId="0" fontId="13" fillId="14" borderId="38" xfId="0" applyFont="1" applyFill="1" applyBorder="1" applyAlignment="1">
      <alignment horizontal="center" vertical="center" wrapText="1"/>
    </xf>
    <xf numFmtId="0" fontId="13" fillId="14" borderId="18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horizontal="center"/>
    </xf>
    <xf numFmtId="0" fontId="13" fillId="6" borderId="39" xfId="0" applyFont="1" applyFill="1" applyBorder="1" applyAlignment="1">
      <alignment horizontal="center"/>
    </xf>
    <xf numFmtId="0" fontId="13" fillId="6" borderId="40" xfId="0" applyFont="1" applyFill="1" applyBorder="1" applyAlignment="1">
      <alignment horizontal="center"/>
    </xf>
    <xf numFmtId="0" fontId="13" fillId="7" borderId="26" xfId="0" applyFont="1" applyFill="1" applyBorder="1" applyAlignment="1">
      <alignment horizontal="center"/>
    </xf>
    <xf numFmtId="0" fontId="13" fillId="7" borderId="39" xfId="0" applyFont="1" applyFill="1" applyBorder="1" applyAlignment="1">
      <alignment horizontal="center"/>
    </xf>
    <xf numFmtId="0" fontId="13" fillId="7" borderId="40" xfId="0" applyFont="1" applyFill="1" applyBorder="1" applyAlignment="1">
      <alignment horizontal="center"/>
    </xf>
    <xf numFmtId="0" fontId="13" fillId="17" borderId="12" xfId="0" applyFont="1" applyFill="1" applyBorder="1" applyAlignment="1">
      <alignment horizontal="center"/>
    </xf>
    <xf numFmtId="0" fontId="13" fillId="17" borderId="11" xfId="0" applyFont="1" applyFill="1" applyBorder="1" applyAlignment="1">
      <alignment horizontal="center"/>
    </xf>
    <xf numFmtId="0" fontId="13" fillId="17" borderId="46" xfId="0" applyFont="1" applyFill="1" applyBorder="1" applyAlignment="1">
      <alignment horizontal="center"/>
    </xf>
    <xf numFmtId="0" fontId="13" fillId="19" borderId="12" xfId="0" applyFont="1" applyFill="1" applyBorder="1" applyAlignment="1">
      <alignment horizontal="center"/>
    </xf>
    <xf numFmtId="0" fontId="13" fillId="19" borderId="11" xfId="0" applyFont="1" applyFill="1" applyBorder="1" applyAlignment="1">
      <alignment horizontal="center"/>
    </xf>
    <xf numFmtId="0" fontId="13" fillId="19" borderId="10" xfId="0" applyFont="1" applyFill="1" applyBorder="1" applyAlignment="1">
      <alignment horizontal="center"/>
    </xf>
    <xf numFmtId="0" fontId="12" fillId="12" borderId="29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3" fillId="17" borderId="10" xfId="0" applyFont="1" applyFill="1" applyBorder="1" applyAlignment="1">
      <alignment horizontal="center"/>
    </xf>
    <xf numFmtId="0" fontId="13" fillId="14" borderId="21" xfId="0" applyFont="1" applyFill="1" applyBorder="1" applyAlignment="1">
      <alignment horizontal="center"/>
    </xf>
    <xf numFmtId="0" fontId="13" fillId="14" borderId="43" xfId="0" applyFont="1" applyFill="1" applyBorder="1" applyAlignment="1">
      <alignment horizontal="center"/>
    </xf>
    <xf numFmtId="0" fontId="23" fillId="21" borderId="33" xfId="0" applyFont="1" applyFill="1" applyBorder="1" applyAlignment="1">
      <alignment horizontal="center" vertical="center"/>
    </xf>
    <xf numFmtId="0" fontId="23" fillId="21" borderId="35" xfId="0" applyFont="1" applyFill="1" applyBorder="1" applyAlignment="1">
      <alignment horizontal="center" vertical="center"/>
    </xf>
    <xf numFmtId="0" fontId="23" fillId="21" borderId="32" xfId="0" applyFont="1" applyFill="1" applyBorder="1" applyAlignment="1">
      <alignment horizontal="center" vertical="center"/>
    </xf>
    <xf numFmtId="0" fontId="20" fillId="27" borderId="33" xfId="0" applyFont="1" applyFill="1" applyBorder="1" applyAlignment="1">
      <alignment horizontal="center"/>
    </xf>
    <xf numFmtId="0" fontId="20" fillId="27" borderId="35" xfId="0" applyFont="1" applyFill="1" applyBorder="1" applyAlignment="1">
      <alignment horizontal="center"/>
    </xf>
    <xf numFmtId="0" fontId="20" fillId="27" borderId="32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6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31" fillId="29" borderId="37" xfId="0" applyFont="1" applyFill="1" applyBorder="1" applyAlignment="1">
      <alignment horizontal="center" vertical="center" wrapText="1"/>
    </xf>
    <xf numFmtId="0" fontId="31" fillId="29" borderId="15" xfId="0" applyFont="1" applyFill="1" applyBorder="1" applyAlignment="1">
      <alignment horizontal="center" vertical="center" wrapText="1"/>
    </xf>
    <xf numFmtId="0" fontId="31" fillId="9" borderId="46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10" fontId="31" fillId="29" borderId="47" xfId="2" applyNumberFormat="1" applyFont="1" applyFill="1" applyBorder="1" applyAlignment="1">
      <alignment horizontal="center" vertical="center" wrapText="1"/>
    </xf>
    <xf numFmtId="10" fontId="31" fillId="29" borderId="14" xfId="2" applyNumberFormat="1" applyFont="1" applyFill="1" applyBorder="1" applyAlignment="1">
      <alignment horizontal="center" vertical="center" wrapText="1"/>
    </xf>
    <xf numFmtId="3" fontId="31" fillId="29" borderId="47" xfId="0" applyNumberFormat="1" applyFont="1" applyFill="1" applyBorder="1" applyAlignment="1">
      <alignment horizontal="center" vertical="center" wrapText="1"/>
    </xf>
    <xf numFmtId="3" fontId="31" fillId="29" borderId="14" xfId="0" applyNumberFormat="1" applyFont="1" applyFill="1" applyBorder="1" applyAlignment="1">
      <alignment horizontal="center" vertical="center" wrapText="1"/>
    </xf>
    <xf numFmtId="168" fontId="31" fillId="29" borderId="38" xfId="1" applyNumberFormat="1" applyFont="1" applyFill="1" applyBorder="1" applyAlignment="1">
      <alignment horizontal="center" vertical="center" wrapText="1"/>
    </xf>
    <xf numFmtId="168" fontId="31" fillId="29" borderId="13" xfId="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8" fillId="29" borderId="5" xfId="0" applyFont="1" applyFill="1" applyBorder="1" applyAlignment="1">
      <alignment horizontal="center" vertical="center" wrapText="1"/>
    </xf>
    <xf numFmtId="0" fontId="28" fillId="29" borderId="14" xfId="0" applyFont="1" applyFill="1" applyBorder="1" applyAlignment="1">
      <alignment horizontal="center" vertical="center" wrapText="1"/>
    </xf>
    <xf numFmtId="0" fontId="28" fillId="9" borderId="33" xfId="0" applyFont="1" applyFill="1" applyBorder="1" applyAlignment="1">
      <alignment horizontal="center" vertical="center" wrapText="1"/>
    </xf>
    <xf numFmtId="0" fontId="28" fillId="9" borderId="32" xfId="0" applyFont="1" applyFill="1" applyBorder="1" applyAlignment="1">
      <alignment horizontal="center" vertical="center" wrapText="1"/>
    </xf>
    <xf numFmtId="10" fontId="28" fillId="29" borderId="5" xfId="2" applyNumberFormat="1" applyFont="1" applyFill="1" applyBorder="1" applyAlignment="1">
      <alignment horizontal="center" vertical="center" wrapText="1"/>
    </xf>
    <xf numFmtId="10" fontId="28" fillId="29" borderId="14" xfId="2" applyNumberFormat="1" applyFont="1" applyFill="1" applyBorder="1" applyAlignment="1">
      <alignment horizontal="center" vertical="center" wrapText="1"/>
    </xf>
    <xf numFmtId="3" fontId="28" fillId="29" borderId="5" xfId="0" applyNumberFormat="1" applyFont="1" applyFill="1" applyBorder="1" applyAlignment="1">
      <alignment horizontal="center" vertical="center" wrapText="1"/>
    </xf>
    <xf numFmtId="3" fontId="28" fillId="29" borderId="14" xfId="0" applyNumberFormat="1" applyFont="1" applyFill="1" applyBorder="1" applyAlignment="1">
      <alignment horizontal="center" vertical="center" wrapText="1"/>
    </xf>
    <xf numFmtId="168" fontId="28" fillId="29" borderId="5" xfId="1" applyNumberFormat="1" applyFont="1" applyFill="1" applyBorder="1" applyAlignment="1">
      <alignment horizontal="center" vertical="center" wrapText="1"/>
    </xf>
    <xf numFmtId="168" fontId="28" fillId="29" borderId="14" xfId="1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8" fillId="9" borderId="46" xfId="0" applyFont="1" applyFill="1" applyBorder="1" applyAlignment="1">
      <alignment horizontal="center" vertical="center" wrapText="1"/>
    </xf>
    <xf numFmtId="0" fontId="28" fillId="9" borderId="25" xfId="0" applyFont="1" applyFill="1" applyBorder="1" applyAlignment="1">
      <alignment horizontal="center" vertical="center" wrapText="1"/>
    </xf>
    <xf numFmtId="10" fontId="28" fillId="29" borderId="47" xfId="2" applyNumberFormat="1" applyFont="1" applyFill="1" applyBorder="1" applyAlignment="1">
      <alignment horizontal="center" vertical="center" wrapText="1"/>
    </xf>
    <xf numFmtId="3" fontId="28" fillId="29" borderId="47" xfId="0" applyNumberFormat="1" applyFont="1" applyFill="1" applyBorder="1" applyAlignment="1">
      <alignment horizontal="center" vertical="center" wrapText="1"/>
    </xf>
    <xf numFmtId="168" fontId="28" fillId="29" borderId="38" xfId="1" applyNumberFormat="1" applyFont="1" applyFill="1" applyBorder="1" applyAlignment="1">
      <alignment horizontal="center" vertical="center" wrapText="1"/>
    </xf>
    <xf numFmtId="168" fontId="28" fillId="29" borderId="13" xfId="1" applyNumberFormat="1" applyFont="1" applyFill="1" applyBorder="1" applyAlignment="1">
      <alignment horizontal="center" vertical="center" wrapText="1"/>
    </xf>
    <xf numFmtId="0" fontId="28" fillId="29" borderId="37" xfId="0" applyFont="1" applyFill="1" applyBorder="1" applyAlignment="1">
      <alignment horizontal="center" vertical="center" wrapText="1"/>
    </xf>
    <xf numFmtId="0" fontId="28" fillId="29" borderId="1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35" fillId="29" borderId="37" xfId="0" applyFont="1" applyFill="1" applyBorder="1" applyAlignment="1">
      <alignment horizontal="center" vertical="center" wrapText="1"/>
    </xf>
    <xf numFmtId="0" fontId="35" fillId="29" borderId="15" xfId="0" applyFont="1" applyFill="1" applyBorder="1" applyAlignment="1">
      <alignment horizontal="center" vertical="center" wrapText="1"/>
    </xf>
    <xf numFmtId="0" fontId="35" fillId="9" borderId="46" xfId="0" applyFont="1" applyFill="1" applyBorder="1" applyAlignment="1">
      <alignment horizontal="center" vertical="center" wrapText="1"/>
    </xf>
    <xf numFmtId="0" fontId="35" fillId="9" borderId="25" xfId="0" applyFont="1" applyFill="1" applyBorder="1" applyAlignment="1">
      <alignment horizontal="center" vertical="center" wrapText="1"/>
    </xf>
    <xf numFmtId="10" fontId="35" fillId="29" borderId="47" xfId="2" applyNumberFormat="1" applyFont="1" applyFill="1" applyBorder="1" applyAlignment="1">
      <alignment horizontal="center" vertical="center" wrapText="1"/>
    </xf>
    <xf numFmtId="10" fontId="35" fillId="29" borderId="14" xfId="2" applyNumberFormat="1" applyFont="1" applyFill="1" applyBorder="1" applyAlignment="1">
      <alignment horizontal="center" vertical="center" wrapText="1"/>
    </xf>
    <xf numFmtId="3" fontId="35" fillId="29" borderId="47" xfId="0" applyNumberFormat="1" applyFont="1" applyFill="1" applyBorder="1" applyAlignment="1">
      <alignment horizontal="center" vertical="center" wrapText="1"/>
    </xf>
    <xf numFmtId="3" fontId="35" fillId="29" borderId="14" xfId="0" applyNumberFormat="1" applyFont="1" applyFill="1" applyBorder="1" applyAlignment="1">
      <alignment horizontal="center" vertical="center" wrapText="1"/>
    </xf>
    <xf numFmtId="168" fontId="35" fillId="29" borderId="38" xfId="1" applyNumberFormat="1" applyFont="1" applyFill="1" applyBorder="1" applyAlignment="1">
      <alignment horizontal="center" vertical="center" wrapText="1"/>
    </xf>
    <xf numFmtId="168" fontId="35" fillId="29" borderId="13" xfId="1" applyNumberFormat="1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39" fillId="29" borderId="37" xfId="0" applyFont="1" applyFill="1" applyBorder="1" applyAlignment="1">
      <alignment horizontal="center" vertical="center" wrapText="1"/>
    </xf>
    <xf numFmtId="0" fontId="39" fillId="29" borderId="15" xfId="0" applyFont="1" applyFill="1" applyBorder="1" applyAlignment="1">
      <alignment horizontal="center" vertical="center" wrapText="1"/>
    </xf>
    <xf numFmtId="0" fontId="39" fillId="9" borderId="46" xfId="0" applyFont="1" applyFill="1" applyBorder="1" applyAlignment="1">
      <alignment horizontal="center" vertical="center" wrapText="1"/>
    </xf>
    <xf numFmtId="0" fontId="39" fillId="9" borderId="25" xfId="0" applyFont="1" applyFill="1" applyBorder="1" applyAlignment="1">
      <alignment horizontal="center" vertical="center" wrapText="1"/>
    </xf>
    <xf numFmtId="10" fontId="39" fillId="29" borderId="47" xfId="2" applyNumberFormat="1" applyFont="1" applyFill="1" applyBorder="1" applyAlignment="1">
      <alignment horizontal="center" vertical="center" wrapText="1"/>
    </xf>
    <xf numFmtId="10" fontId="39" fillId="29" borderId="14" xfId="2" applyNumberFormat="1" applyFont="1" applyFill="1" applyBorder="1" applyAlignment="1">
      <alignment horizontal="center" vertical="center" wrapText="1"/>
    </xf>
    <xf numFmtId="3" fontId="39" fillId="29" borderId="47" xfId="0" applyNumberFormat="1" applyFont="1" applyFill="1" applyBorder="1" applyAlignment="1">
      <alignment horizontal="center" vertical="center" wrapText="1"/>
    </xf>
    <xf numFmtId="3" fontId="39" fillId="29" borderId="14" xfId="0" applyNumberFormat="1" applyFont="1" applyFill="1" applyBorder="1" applyAlignment="1">
      <alignment horizontal="center" vertical="center" wrapText="1"/>
    </xf>
    <xf numFmtId="168" fontId="39" fillId="29" borderId="38" xfId="1" applyNumberFormat="1" applyFont="1" applyFill="1" applyBorder="1" applyAlignment="1">
      <alignment horizontal="center" vertical="center" wrapText="1"/>
    </xf>
    <xf numFmtId="168" fontId="39" fillId="29" borderId="13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2" fillId="29" borderId="5" xfId="0" applyFont="1" applyFill="1" applyBorder="1" applyAlignment="1">
      <alignment horizontal="center" vertical="center" wrapText="1"/>
    </xf>
    <xf numFmtId="0" fontId="42" fillId="29" borderId="14" xfId="0" applyFont="1" applyFill="1" applyBorder="1" applyAlignment="1">
      <alignment horizontal="center" vertical="center" wrapText="1"/>
    </xf>
    <xf numFmtId="0" fontId="42" fillId="9" borderId="33" xfId="0" applyFont="1" applyFill="1" applyBorder="1" applyAlignment="1">
      <alignment horizontal="center" vertical="center" wrapText="1"/>
    </xf>
    <xf numFmtId="0" fontId="42" fillId="9" borderId="32" xfId="0" applyFont="1" applyFill="1" applyBorder="1" applyAlignment="1">
      <alignment horizontal="center" vertical="center" wrapText="1"/>
    </xf>
    <xf numFmtId="10" fontId="42" fillId="29" borderId="5" xfId="2" applyNumberFormat="1" applyFont="1" applyFill="1" applyBorder="1" applyAlignment="1">
      <alignment horizontal="center" vertical="center" wrapText="1"/>
    </xf>
    <xf numFmtId="10" fontId="42" fillId="29" borderId="14" xfId="2" applyNumberFormat="1" applyFont="1" applyFill="1" applyBorder="1" applyAlignment="1">
      <alignment horizontal="center" vertical="center" wrapText="1"/>
    </xf>
    <xf numFmtId="3" fontId="42" fillId="29" borderId="5" xfId="0" applyNumberFormat="1" applyFont="1" applyFill="1" applyBorder="1" applyAlignment="1">
      <alignment horizontal="center" vertical="center" wrapText="1"/>
    </xf>
    <xf numFmtId="3" fontId="42" fillId="29" borderId="14" xfId="0" applyNumberFormat="1" applyFont="1" applyFill="1" applyBorder="1" applyAlignment="1">
      <alignment horizontal="center" vertical="center" wrapText="1"/>
    </xf>
    <xf numFmtId="168" fontId="42" fillId="29" borderId="5" xfId="1" applyNumberFormat="1" applyFont="1" applyFill="1" applyBorder="1" applyAlignment="1">
      <alignment horizontal="center" vertical="center" wrapText="1"/>
    </xf>
    <xf numFmtId="168" fontId="42" fillId="29" borderId="14" xfId="1" applyNumberFormat="1" applyFont="1" applyFill="1" applyBorder="1" applyAlignment="1">
      <alignment horizontal="center" vertical="center" wrapText="1"/>
    </xf>
    <xf numFmtId="0" fontId="46" fillId="0" borderId="24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39" fillId="29" borderId="5" xfId="0" applyFont="1" applyFill="1" applyBorder="1" applyAlignment="1">
      <alignment horizontal="center" vertical="center" wrapText="1"/>
    </xf>
    <xf numFmtId="0" fontId="39" fillId="29" borderId="16" xfId="0" applyFont="1" applyFill="1" applyBorder="1" applyAlignment="1">
      <alignment horizontal="center" vertical="center" wrapText="1"/>
    </xf>
    <xf numFmtId="0" fontId="39" fillId="9" borderId="33" xfId="0" applyFont="1" applyFill="1" applyBorder="1" applyAlignment="1">
      <alignment horizontal="center" vertical="center" wrapText="1"/>
    </xf>
    <xf numFmtId="0" fontId="39" fillId="9" borderId="35" xfId="0" applyFont="1" applyFill="1" applyBorder="1" applyAlignment="1">
      <alignment horizontal="center" vertical="center" wrapText="1"/>
    </xf>
    <xf numFmtId="0" fontId="39" fillId="9" borderId="32" xfId="0" applyFont="1" applyFill="1" applyBorder="1" applyAlignment="1">
      <alignment horizontal="center" vertical="center" wrapText="1"/>
    </xf>
    <xf numFmtId="10" fontId="39" fillId="29" borderId="5" xfId="2" applyNumberFormat="1" applyFont="1" applyFill="1" applyBorder="1" applyAlignment="1">
      <alignment horizontal="center" vertical="center" wrapText="1"/>
    </xf>
    <xf numFmtId="10" fontId="39" fillId="29" borderId="16" xfId="2" applyNumberFormat="1" applyFont="1" applyFill="1" applyBorder="1" applyAlignment="1">
      <alignment horizontal="center" vertical="center" wrapText="1"/>
    </xf>
    <xf numFmtId="3" fontId="39" fillId="29" borderId="5" xfId="0" applyNumberFormat="1" applyFont="1" applyFill="1" applyBorder="1" applyAlignment="1">
      <alignment horizontal="center" vertical="center" wrapText="1"/>
    </xf>
    <xf numFmtId="3" fontId="39" fillId="29" borderId="16" xfId="0" applyNumberFormat="1" applyFont="1" applyFill="1" applyBorder="1" applyAlignment="1">
      <alignment horizontal="center" vertical="center" wrapText="1"/>
    </xf>
    <xf numFmtId="168" fontId="39" fillId="29" borderId="5" xfId="1" applyNumberFormat="1" applyFont="1" applyFill="1" applyBorder="1" applyAlignment="1">
      <alignment horizontal="center" vertical="center" wrapText="1"/>
    </xf>
    <xf numFmtId="168" fontId="39" fillId="29" borderId="16" xfId="1" applyNumberFormat="1" applyFont="1" applyFill="1" applyBorder="1" applyAlignment="1">
      <alignment horizontal="center" vertical="center" wrapText="1"/>
    </xf>
    <xf numFmtId="0" fontId="45" fillId="38" borderId="12" xfId="0" applyFont="1" applyFill="1" applyBorder="1" applyAlignment="1">
      <alignment horizontal="center" vertical="center" wrapText="1"/>
    </xf>
    <xf numFmtId="0" fontId="45" fillId="38" borderId="11" xfId="0" applyFont="1" applyFill="1" applyBorder="1" applyAlignment="1">
      <alignment horizontal="center" vertical="center" wrapText="1"/>
    </xf>
    <xf numFmtId="0" fontId="45" fillId="38" borderId="10" xfId="0" applyFont="1" applyFill="1" applyBorder="1" applyAlignment="1">
      <alignment horizontal="center" vertical="center" wrapText="1"/>
    </xf>
    <xf numFmtId="0" fontId="3" fillId="0" borderId="0" xfId="213"/>
    <xf numFmtId="0" fontId="3" fillId="0" borderId="0" xfId="213" applyAlignment="1">
      <alignment horizontal="left" vertical="top" wrapText="1"/>
    </xf>
    <xf numFmtId="0" fontId="3" fillId="0" borderId="0" xfId="213" applyAlignment="1">
      <alignment horizontal="left"/>
    </xf>
    <xf numFmtId="0" fontId="3" fillId="0" borderId="0" xfId="213" applyAlignment="1">
      <alignment horizontal="left" vertical="center" wrapText="1"/>
    </xf>
    <xf numFmtId="0" fontId="3" fillId="0" borderId="0" xfId="213" applyAlignment="1">
      <alignment horizontal="left" wrapText="1"/>
    </xf>
  </cellXfs>
  <cellStyles count="214"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Normal" xfId="0" builtinId="0"/>
    <cellStyle name="Normal 2" xfId="213" xr:uid="{C314F181-37BC-4293-99A0-23EEF8CC342C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0F9B-E0FA-46F9-B6C6-E31BC9D33A80}">
  <dimension ref="A1:O25"/>
  <sheetViews>
    <sheetView showGridLines="0" workbookViewId="0">
      <selection activeCell="A24" sqref="A24:O25"/>
    </sheetView>
  </sheetViews>
  <sheetFormatPr defaultColWidth="8.85546875" defaultRowHeight="15"/>
  <cols>
    <col min="1" max="14" width="8.85546875" style="840"/>
    <col min="15" max="15" width="10.42578125" style="840" customWidth="1"/>
    <col min="16" max="16384" width="8.85546875" style="840"/>
  </cols>
  <sheetData>
    <row r="1" spans="1:15">
      <c r="A1" s="840" t="s">
        <v>131</v>
      </c>
    </row>
    <row r="2" spans="1:15">
      <c r="A2" s="840" t="s">
        <v>132</v>
      </c>
    </row>
    <row r="4" spans="1:15">
      <c r="A4" s="840" t="s">
        <v>133</v>
      </c>
    </row>
    <row r="6" spans="1:15">
      <c r="A6" s="841" t="s">
        <v>134</v>
      </c>
      <c r="B6" s="841"/>
      <c r="C6" s="841"/>
      <c r="D6" s="841"/>
      <c r="E6" s="841"/>
      <c r="F6" s="841"/>
      <c r="G6" s="841"/>
      <c r="H6" s="841"/>
      <c r="I6" s="841"/>
      <c r="J6" s="841"/>
      <c r="K6" s="841"/>
      <c r="L6" s="841"/>
      <c r="M6" s="841"/>
      <c r="N6" s="841"/>
      <c r="O6" s="841"/>
    </row>
    <row r="7" spans="1:15">
      <c r="A7" s="841"/>
      <c r="B7" s="841"/>
      <c r="C7" s="841"/>
      <c r="D7" s="841"/>
      <c r="E7" s="841"/>
      <c r="F7" s="841"/>
      <c r="G7" s="841"/>
      <c r="H7" s="841"/>
      <c r="I7" s="841"/>
      <c r="J7" s="841"/>
      <c r="K7" s="841"/>
      <c r="L7" s="841"/>
      <c r="M7" s="841"/>
      <c r="N7" s="841"/>
      <c r="O7" s="841"/>
    </row>
    <row r="8" spans="1:15">
      <c r="A8" s="841"/>
      <c r="B8" s="841"/>
      <c r="C8" s="841"/>
      <c r="D8" s="841"/>
      <c r="E8" s="841"/>
      <c r="F8" s="841"/>
      <c r="G8" s="841"/>
      <c r="H8" s="841"/>
      <c r="I8" s="841"/>
      <c r="J8" s="841"/>
      <c r="K8" s="841"/>
      <c r="L8" s="841"/>
      <c r="M8" s="841"/>
      <c r="N8" s="841"/>
      <c r="O8" s="841"/>
    </row>
    <row r="9" spans="1:15">
      <c r="A9" s="841"/>
      <c r="B9" s="841"/>
      <c r="C9" s="841"/>
      <c r="D9" s="841"/>
      <c r="E9" s="841"/>
      <c r="F9" s="841"/>
      <c r="G9" s="841"/>
      <c r="H9" s="841"/>
      <c r="I9" s="841"/>
      <c r="J9" s="841"/>
      <c r="K9" s="841"/>
      <c r="L9" s="841"/>
      <c r="M9" s="841"/>
      <c r="N9" s="841"/>
      <c r="O9" s="841"/>
    </row>
    <row r="10" spans="1:15">
      <c r="A10" s="842" t="s">
        <v>135</v>
      </c>
      <c r="B10" s="842"/>
      <c r="C10" s="842"/>
      <c r="D10" s="842"/>
      <c r="E10" s="842"/>
      <c r="F10" s="842"/>
      <c r="G10" s="842"/>
      <c r="H10" s="842"/>
      <c r="I10" s="842"/>
      <c r="J10" s="842"/>
      <c r="K10" s="842"/>
      <c r="L10" s="842"/>
      <c r="M10" s="842"/>
      <c r="N10" s="842"/>
      <c r="O10" s="842"/>
    </row>
    <row r="11" spans="1:15">
      <c r="A11" s="842" t="s">
        <v>136</v>
      </c>
      <c r="B11" s="842"/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</row>
    <row r="12" spans="1:15">
      <c r="A12" s="842" t="s">
        <v>137</v>
      </c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</row>
    <row r="13" spans="1:15">
      <c r="A13" s="842" t="s">
        <v>138</v>
      </c>
      <c r="B13" s="842"/>
      <c r="C13" s="842"/>
      <c r="D13" s="842"/>
      <c r="E13" s="842"/>
      <c r="F13" s="842"/>
      <c r="G13" s="842"/>
      <c r="H13" s="842"/>
      <c r="I13" s="842"/>
      <c r="J13" s="842"/>
      <c r="K13" s="842"/>
      <c r="L13" s="842"/>
      <c r="M13" s="842"/>
      <c r="N13" s="842"/>
      <c r="O13" s="842"/>
    </row>
    <row r="14" spans="1:15">
      <c r="A14" s="842" t="s">
        <v>139</v>
      </c>
      <c r="B14" s="842"/>
      <c r="C14" s="842"/>
      <c r="D14" s="842"/>
      <c r="E14" s="842"/>
      <c r="F14" s="842"/>
      <c r="G14" s="842"/>
      <c r="H14" s="842"/>
      <c r="I14" s="842"/>
      <c r="J14" s="842"/>
      <c r="K14" s="842"/>
      <c r="L14" s="842"/>
      <c r="M14" s="842"/>
      <c r="N14" s="842"/>
      <c r="O14" s="842"/>
    </row>
    <row r="15" spans="1:15">
      <c r="A15" s="842"/>
      <c r="B15" s="842"/>
      <c r="C15" s="842"/>
      <c r="D15" s="842"/>
      <c r="E15" s="842"/>
      <c r="F15" s="842"/>
      <c r="G15" s="842"/>
      <c r="H15" s="842"/>
      <c r="I15" s="842"/>
      <c r="J15" s="842"/>
      <c r="K15" s="842"/>
      <c r="L15" s="842"/>
      <c r="M15" s="842"/>
      <c r="N15" s="842"/>
      <c r="O15" s="842"/>
    </row>
    <row r="16" spans="1:15" ht="15" customHeight="1">
      <c r="A16" s="843" t="s">
        <v>140</v>
      </c>
      <c r="B16" s="843"/>
      <c r="C16" s="843"/>
      <c r="D16" s="843"/>
      <c r="E16" s="843"/>
      <c r="F16" s="843"/>
      <c r="G16" s="843"/>
      <c r="H16" s="843"/>
      <c r="I16" s="843"/>
      <c r="J16" s="843"/>
      <c r="K16" s="843"/>
      <c r="L16" s="843"/>
      <c r="M16" s="843"/>
      <c r="N16" s="843"/>
      <c r="O16" s="843"/>
    </row>
    <row r="17" spans="1:15">
      <c r="A17" s="843"/>
      <c r="B17" s="843"/>
      <c r="C17" s="843"/>
      <c r="D17" s="843"/>
      <c r="E17" s="843"/>
      <c r="F17" s="843"/>
      <c r="G17" s="843"/>
      <c r="H17" s="843"/>
      <c r="I17" s="843"/>
      <c r="J17" s="843"/>
      <c r="K17" s="843"/>
      <c r="L17" s="843"/>
      <c r="M17" s="843"/>
      <c r="N17" s="843"/>
      <c r="O17" s="843"/>
    </row>
    <row r="18" spans="1:15">
      <c r="A18" s="843"/>
      <c r="B18" s="843"/>
      <c r="C18" s="843"/>
      <c r="D18" s="843"/>
      <c r="E18" s="843"/>
      <c r="F18" s="843"/>
      <c r="G18" s="843"/>
      <c r="H18" s="843"/>
      <c r="I18" s="843"/>
      <c r="J18" s="843"/>
      <c r="K18" s="843"/>
      <c r="L18" s="843"/>
      <c r="M18" s="843"/>
      <c r="N18" s="843"/>
      <c r="O18" s="843"/>
    </row>
    <row r="19" spans="1:15" ht="15" customHeight="1">
      <c r="A19" s="842"/>
      <c r="B19" s="842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</row>
    <row r="20" spans="1:15">
      <c r="A20" s="841" t="s">
        <v>141</v>
      </c>
      <c r="B20" s="841"/>
      <c r="C20" s="841"/>
      <c r="D20" s="841"/>
      <c r="E20" s="841"/>
      <c r="F20" s="841"/>
      <c r="G20" s="841"/>
      <c r="H20" s="841"/>
      <c r="I20" s="841"/>
      <c r="J20" s="841"/>
      <c r="K20" s="841"/>
      <c r="L20" s="841"/>
      <c r="M20" s="841"/>
      <c r="N20" s="841"/>
      <c r="O20" s="841"/>
    </row>
    <row r="21" spans="1:15">
      <c r="A21" s="841"/>
      <c r="B21" s="841"/>
      <c r="C21" s="841"/>
      <c r="D21" s="841"/>
      <c r="E21" s="841"/>
      <c r="F21" s="841"/>
      <c r="G21" s="841"/>
      <c r="H21" s="841"/>
      <c r="I21" s="841"/>
      <c r="J21" s="841"/>
      <c r="K21" s="841"/>
      <c r="L21" s="841"/>
      <c r="M21" s="841"/>
      <c r="N21" s="841"/>
      <c r="O21" s="841"/>
    </row>
    <row r="22" spans="1:15">
      <c r="A22" s="841"/>
      <c r="B22" s="841"/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1"/>
      <c r="N22" s="841"/>
      <c r="O22" s="841"/>
    </row>
    <row r="24" spans="1:15">
      <c r="A24" s="844" t="s">
        <v>142</v>
      </c>
      <c r="B24" s="844"/>
      <c r="C24" s="844"/>
      <c r="D24" s="844"/>
      <c r="E24" s="844"/>
      <c r="F24" s="844"/>
      <c r="G24" s="844"/>
      <c r="H24" s="844"/>
      <c r="I24" s="844"/>
      <c r="J24" s="844"/>
      <c r="K24" s="844"/>
      <c r="L24" s="844"/>
      <c r="M24" s="844"/>
      <c r="N24" s="844"/>
      <c r="O24" s="844"/>
    </row>
    <row r="25" spans="1:15">
      <c r="A25" s="844"/>
      <c r="B25" s="844"/>
      <c r="C25" s="844"/>
      <c r="D25" s="844"/>
      <c r="E25" s="844"/>
      <c r="F25" s="844"/>
      <c r="G25" s="844"/>
      <c r="H25" s="844"/>
      <c r="I25" s="844"/>
      <c r="J25" s="844"/>
      <c r="K25" s="844"/>
      <c r="L25" s="844"/>
      <c r="M25" s="844"/>
      <c r="N25" s="844"/>
      <c r="O25" s="844"/>
    </row>
  </sheetData>
  <mergeCells count="11">
    <mergeCell ref="A15:O15"/>
    <mergeCell ref="A16:O18"/>
    <mergeCell ref="A19:O19"/>
    <mergeCell ref="A20:O22"/>
    <mergeCell ref="A24:O25"/>
    <mergeCell ref="A6:O9"/>
    <mergeCell ref="A10:O10"/>
    <mergeCell ref="A11:O11"/>
    <mergeCell ref="A12:O12"/>
    <mergeCell ref="A13:O13"/>
    <mergeCell ref="A14:O1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1"/>
  <sheetViews>
    <sheetView workbookViewId="0">
      <selection activeCell="A2" sqref="A2:G26"/>
    </sheetView>
  </sheetViews>
  <sheetFormatPr defaultColWidth="8.85546875" defaultRowHeight="15"/>
  <cols>
    <col min="1" max="1" width="26.7109375" style="65" bestFit="1" customWidth="1"/>
    <col min="2" max="2" width="18" style="70" customWidth="1"/>
    <col min="3" max="3" width="10.7109375" style="70" bestFit="1" customWidth="1"/>
    <col min="4" max="4" width="10.140625" style="71" customWidth="1"/>
    <col min="5" max="5" width="11.42578125" style="70" bestFit="1" customWidth="1"/>
    <col min="6" max="6" width="11.28515625" style="70" customWidth="1"/>
    <col min="7" max="7" width="10.28515625" style="72" bestFit="1" customWidth="1"/>
    <col min="8" max="16384" width="8.85546875" style="65"/>
  </cols>
  <sheetData>
    <row r="1" spans="1:7" ht="19.5" thickBot="1">
      <c r="A1" s="762" t="s">
        <v>105</v>
      </c>
      <c r="B1" s="762"/>
      <c r="C1" s="762"/>
      <c r="D1" s="762"/>
      <c r="E1" s="762"/>
      <c r="F1" s="762"/>
      <c r="G1" s="762"/>
    </row>
    <row r="2" spans="1:7" ht="44.1" customHeight="1">
      <c r="A2" s="738" t="s">
        <v>58</v>
      </c>
      <c r="B2" s="740" t="s">
        <v>101</v>
      </c>
      <c r="C2" s="741"/>
      <c r="D2" s="742" t="s">
        <v>51</v>
      </c>
      <c r="E2" s="744" t="s">
        <v>48</v>
      </c>
      <c r="F2" s="744" t="s">
        <v>102</v>
      </c>
      <c r="G2" s="746" t="s">
        <v>50</v>
      </c>
    </row>
    <row r="3" spans="1:7" ht="30" customHeight="1">
      <c r="A3" s="739"/>
      <c r="B3" s="443" t="s">
        <v>99</v>
      </c>
      <c r="C3" s="443" t="s">
        <v>100</v>
      </c>
      <c r="D3" s="743"/>
      <c r="E3" s="745"/>
      <c r="F3" s="745"/>
      <c r="G3" s="747"/>
    </row>
    <row r="4" spans="1:7" ht="23.25">
      <c r="A4" s="444" t="s">
        <v>52</v>
      </c>
      <c r="B4" s="445">
        <v>3028192</v>
      </c>
      <c r="C4" s="445">
        <v>76943</v>
      </c>
      <c r="D4" s="446">
        <f t="shared" ref="D4:D7" si="0">C4/B4</f>
        <v>2.540889084972155E-2</v>
      </c>
      <c r="E4" s="445">
        <v>7796</v>
      </c>
      <c r="F4" s="520">
        <f>C4/E4</f>
        <v>9.8695484864032839</v>
      </c>
      <c r="G4" s="447">
        <f t="shared" ref="G4:G7" si="1">(D4)/(D$4)</f>
        <v>1</v>
      </c>
    </row>
    <row r="5" spans="1:7" s="283" customFormat="1" ht="23.25">
      <c r="A5" s="448" t="s">
        <v>56</v>
      </c>
      <c r="B5" s="449">
        <v>26493</v>
      </c>
      <c r="C5" s="449">
        <v>1190.5</v>
      </c>
      <c r="D5" s="521">
        <f t="shared" si="0"/>
        <v>4.493639829388895E-2</v>
      </c>
      <c r="E5" s="449">
        <v>111</v>
      </c>
      <c r="F5" s="522">
        <f t="shared" ref="F5:F8" si="2">C5/E5</f>
        <v>10.725225225225225</v>
      </c>
      <c r="G5" s="532">
        <f t="shared" si="1"/>
        <v>1.7685304942927644</v>
      </c>
    </row>
    <row r="6" spans="1:7" ht="23.25">
      <c r="A6" s="453" t="s">
        <v>57</v>
      </c>
      <c r="B6" s="454">
        <v>5187</v>
      </c>
      <c r="C6" s="454">
        <v>136</v>
      </c>
      <c r="D6" s="523">
        <f t="shared" si="0"/>
        <v>2.6219394640447272E-2</v>
      </c>
      <c r="E6" s="454">
        <v>13.5</v>
      </c>
      <c r="F6" s="524">
        <f t="shared" si="2"/>
        <v>10.074074074074074</v>
      </c>
      <c r="G6" s="533">
        <f t="shared" si="1"/>
        <v>1.0318984325415608</v>
      </c>
    </row>
    <row r="7" spans="1:7" s="283" customFormat="1" ht="23.25">
      <c r="A7" s="448" t="s">
        <v>53</v>
      </c>
      <c r="B7" s="449">
        <v>13404</v>
      </c>
      <c r="C7" s="449">
        <v>726.5</v>
      </c>
      <c r="D7" s="521">
        <f t="shared" si="0"/>
        <v>5.4200238734706058E-2</v>
      </c>
      <c r="E7" s="449">
        <v>49</v>
      </c>
      <c r="F7" s="522">
        <f t="shared" si="2"/>
        <v>14.826530612244898</v>
      </c>
      <c r="G7" s="532">
        <f t="shared" si="1"/>
        <v>2.1331210030090717</v>
      </c>
    </row>
    <row r="8" spans="1:7" ht="23.25">
      <c r="A8" s="444" t="s">
        <v>59</v>
      </c>
      <c r="B8" s="445">
        <f>B5-B6-B7</f>
        <v>7902</v>
      </c>
      <c r="C8" s="445">
        <f>C5-C6-C7</f>
        <v>328</v>
      </c>
      <c r="D8" s="446">
        <f>C8/B8</f>
        <v>4.1508478866109845E-2</v>
      </c>
      <c r="E8" s="445">
        <f>E5-E6-E7</f>
        <v>48.5</v>
      </c>
      <c r="F8" s="520">
        <f t="shared" si="2"/>
        <v>6.7628865979381443</v>
      </c>
      <c r="G8" s="532">
        <f>(D8)/(D$4)</f>
        <v>1.633620259601561</v>
      </c>
    </row>
    <row r="9" spans="1:7" ht="22.5">
      <c r="A9" s="773" t="s">
        <v>69</v>
      </c>
      <c r="B9" s="774"/>
      <c r="C9" s="774"/>
      <c r="D9" s="774"/>
      <c r="E9" s="774"/>
      <c r="F9" s="774"/>
      <c r="G9" s="775"/>
    </row>
    <row r="10" spans="1:7" ht="23.25">
      <c r="A10" s="444" t="s">
        <v>52</v>
      </c>
      <c r="B10" s="445">
        <v>3028192</v>
      </c>
      <c r="C10" s="445">
        <v>24091</v>
      </c>
      <c r="D10" s="446">
        <f t="shared" ref="D10:D13" si="3">C10/B10</f>
        <v>7.9555721697963672E-3</v>
      </c>
      <c r="E10" s="445">
        <v>2718</v>
      </c>
      <c r="F10" s="520">
        <f>C10/E10</f>
        <v>8.8635025754231052</v>
      </c>
      <c r="G10" s="447">
        <f t="shared" ref="G10:G13" si="4">(D10)/(D$10)</f>
        <v>1</v>
      </c>
    </row>
    <row r="11" spans="1:7" s="283" customFormat="1" ht="23.25">
      <c r="A11" s="448" t="s">
        <v>56</v>
      </c>
      <c r="B11" s="449">
        <v>26493</v>
      </c>
      <c r="C11" s="449">
        <v>537</v>
      </c>
      <c r="D11" s="521">
        <f t="shared" si="3"/>
        <v>2.0269505152304381E-2</v>
      </c>
      <c r="E11" s="449">
        <v>30</v>
      </c>
      <c r="F11" s="522">
        <f t="shared" ref="F11:F14" si="5">C11/E11</f>
        <v>17.899999999999999</v>
      </c>
      <c r="G11" s="534">
        <f t="shared" si="4"/>
        <v>2.5478375055484168</v>
      </c>
    </row>
    <row r="12" spans="1:7" ht="23.25">
      <c r="A12" s="444" t="s">
        <v>57</v>
      </c>
      <c r="B12" s="445">
        <v>5187</v>
      </c>
      <c r="C12" s="445">
        <v>42</v>
      </c>
      <c r="D12" s="446">
        <f t="shared" si="3"/>
        <v>8.0971659919028341E-3</v>
      </c>
      <c r="E12" s="445">
        <v>3</v>
      </c>
      <c r="F12" s="520">
        <f t="shared" si="5"/>
        <v>14</v>
      </c>
      <c r="G12" s="447">
        <f t="shared" si="4"/>
        <v>1.0177980689615302</v>
      </c>
    </row>
    <row r="13" spans="1:7" s="283" customFormat="1" ht="23.25">
      <c r="A13" s="535" t="s">
        <v>53</v>
      </c>
      <c r="B13" s="525">
        <v>13404</v>
      </c>
      <c r="C13" s="525">
        <v>372</v>
      </c>
      <c r="D13" s="526">
        <f t="shared" si="3"/>
        <v>2.775290957923008E-2</v>
      </c>
      <c r="E13" s="525">
        <v>14</v>
      </c>
      <c r="F13" s="527">
        <f t="shared" si="5"/>
        <v>26.571428571428573</v>
      </c>
      <c r="G13" s="536">
        <f t="shared" si="4"/>
        <v>3.4884869355588348</v>
      </c>
    </row>
    <row r="14" spans="1:7" ht="23.25">
      <c r="A14" s="444" t="s">
        <v>59</v>
      </c>
      <c r="B14" s="445">
        <f>B11-B12-B13</f>
        <v>7902</v>
      </c>
      <c r="C14" s="445">
        <f>C11-C12-C13</f>
        <v>123</v>
      </c>
      <c r="D14" s="446">
        <f>C14/B14</f>
        <v>1.5565679574791193E-2</v>
      </c>
      <c r="E14" s="445">
        <f>E11-E12-E13</f>
        <v>13</v>
      </c>
      <c r="F14" s="520">
        <f t="shared" si="5"/>
        <v>9.4615384615384617</v>
      </c>
      <c r="G14" s="447">
        <f>(D14)/(D$10)</f>
        <v>1.9565757487421065</v>
      </c>
    </row>
    <row r="15" spans="1:7" ht="22.5">
      <c r="A15" s="773" t="s">
        <v>106</v>
      </c>
      <c r="B15" s="774"/>
      <c r="C15" s="774"/>
      <c r="D15" s="774"/>
      <c r="E15" s="774"/>
      <c r="F15" s="774"/>
      <c r="G15" s="775"/>
    </row>
    <row r="16" spans="1:7" ht="23.25">
      <c r="A16" s="444" t="s">
        <v>52</v>
      </c>
      <c r="B16" s="445">
        <v>3028192</v>
      </c>
      <c r="C16" s="445">
        <v>20315</v>
      </c>
      <c r="D16" s="528">
        <f t="shared" ref="D16:D19" si="6">C16/B16</f>
        <v>6.7086234954718852E-3</v>
      </c>
      <c r="E16" s="445">
        <v>3340</v>
      </c>
      <c r="F16" s="520">
        <f>C16/E16</f>
        <v>6.0823353293413174</v>
      </c>
      <c r="G16" s="537">
        <f t="shared" ref="G16:G19" si="7">(D16)/(D$16)</f>
        <v>1</v>
      </c>
    </row>
    <row r="17" spans="1:7" s="283" customFormat="1" ht="23.25">
      <c r="A17" s="448" t="s">
        <v>56</v>
      </c>
      <c r="B17" s="449">
        <v>26493</v>
      </c>
      <c r="C17" s="449">
        <v>301</v>
      </c>
      <c r="D17" s="450">
        <f t="shared" si="6"/>
        <v>1.1361491714792588E-2</v>
      </c>
      <c r="E17" s="449">
        <v>52.5</v>
      </c>
      <c r="F17" s="522">
        <f t="shared" ref="F17:F20" si="8">C17/E17</f>
        <v>5.7333333333333334</v>
      </c>
      <c r="G17" s="452">
        <f t="shared" si="7"/>
        <v>1.6935652630470686</v>
      </c>
    </row>
    <row r="18" spans="1:7" ht="23.25">
      <c r="A18" s="453" t="s">
        <v>57</v>
      </c>
      <c r="B18" s="454">
        <v>5187</v>
      </c>
      <c r="C18" s="529">
        <v>7</v>
      </c>
      <c r="D18" s="455">
        <f t="shared" si="6"/>
        <v>1.3495276653171389E-3</v>
      </c>
      <c r="E18" s="529">
        <v>6</v>
      </c>
      <c r="F18" s="530">
        <f t="shared" si="8"/>
        <v>1.1666666666666667</v>
      </c>
      <c r="G18" s="538">
        <f t="shared" si="7"/>
        <v>0.20116312477932749</v>
      </c>
    </row>
    <row r="19" spans="1:7" s="283" customFormat="1" ht="23.25">
      <c r="A19" s="448" t="s">
        <v>53</v>
      </c>
      <c r="B19" s="449">
        <v>13404</v>
      </c>
      <c r="C19" s="449">
        <v>252.5</v>
      </c>
      <c r="D19" s="450">
        <f t="shared" si="6"/>
        <v>1.8837660399880631E-2</v>
      </c>
      <c r="E19" s="449">
        <v>28</v>
      </c>
      <c r="F19" s="522">
        <f t="shared" si="8"/>
        <v>9.0178571428571423</v>
      </c>
      <c r="G19" s="452">
        <f t="shared" si="7"/>
        <v>2.8079769885126917</v>
      </c>
    </row>
    <row r="20" spans="1:7" ht="23.25">
      <c r="A20" s="539" t="s">
        <v>59</v>
      </c>
      <c r="B20" s="531">
        <f>B17-B18-B19</f>
        <v>7902</v>
      </c>
      <c r="C20" s="531">
        <f>C17-C18-C19</f>
        <v>41.5</v>
      </c>
      <c r="D20" s="528">
        <f>C20/B20</f>
        <v>5.2518349784864589E-3</v>
      </c>
      <c r="E20" s="531">
        <f>E17-E18-E19</f>
        <v>18.5</v>
      </c>
      <c r="F20" s="520">
        <f t="shared" si="8"/>
        <v>2.2432432432432434</v>
      </c>
      <c r="G20" s="537">
        <f>(D20)/(D$16)</f>
        <v>0.78284837150740183</v>
      </c>
    </row>
    <row r="21" spans="1:7" ht="22.5">
      <c r="A21" s="773" t="s">
        <v>107</v>
      </c>
      <c r="B21" s="774"/>
      <c r="C21" s="774"/>
      <c r="D21" s="774"/>
      <c r="E21" s="774"/>
      <c r="F21" s="774"/>
      <c r="G21" s="775"/>
    </row>
    <row r="22" spans="1:7" ht="23.25">
      <c r="A22" s="444" t="s">
        <v>52</v>
      </c>
      <c r="B22" s="445">
        <v>3028192</v>
      </c>
      <c r="C22" s="445">
        <v>32537</v>
      </c>
      <c r="D22" s="528">
        <f t="shared" ref="D22:D25" si="9">C22/B22</f>
        <v>1.0744695184453298E-2</v>
      </c>
      <c r="E22" s="445">
        <v>1738</v>
      </c>
      <c r="F22" s="520">
        <f>C22/E22</f>
        <v>18.720943613348677</v>
      </c>
      <c r="G22" s="537">
        <f t="shared" ref="G22:G25" si="10">(D22)/(D$22)</f>
        <v>1</v>
      </c>
    </row>
    <row r="23" spans="1:7" s="283" customFormat="1" ht="23.25">
      <c r="A23" s="448" t="s">
        <v>56</v>
      </c>
      <c r="B23" s="449">
        <v>26493</v>
      </c>
      <c r="C23" s="449">
        <v>352.5</v>
      </c>
      <c r="D23" s="450">
        <f t="shared" si="9"/>
        <v>1.3305401426791983E-2</v>
      </c>
      <c r="E23" s="449">
        <v>28.5</v>
      </c>
      <c r="F23" s="522">
        <f t="shared" ref="F23:F26" si="11">C23/E23</f>
        <v>12.368421052631579</v>
      </c>
      <c r="G23" s="452">
        <f t="shared" si="10"/>
        <v>1.2383228373052237</v>
      </c>
    </row>
    <row r="24" spans="1:7" ht="23.25">
      <c r="A24" s="453" t="s">
        <v>57</v>
      </c>
      <c r="B24" s="454">
        <v>5187</v>
      </c>
      <c r="C24" s="454">
        <v>87</v>
      </c>
      <c r="D24" s="455">
        <f t="shared" si="9"/>
        <v>1.67727009832273E-2</v>
      </c>
      <c r="E24" s="454">
        <v>4.5</v>
      </c>
      <c r="F24" s="524">
        <f t="shared" si="11"/>
        <v>19.333333333333332</v>
      </c>
      <c r="G24" s="456">
        <f t="shared" si="10"/>
        <v>1.5610215734640882</v>
      </c>
    </row>
    <row r="25" spans="1:7" s="283" customFormat="1" ht="23.25">
      <c r="A25" s="448" t="s">
        <v>53</v>
      </c>
      <c r="B25" s="449">
        <v>13404</v>
      </c>
      <c r="C25" s="449">
        <v>102</v>
      </c>
      <c r="D25" s="450">
        <f t="shared" si="9"/>
        <v>7.609668755595345E-3</v>
      </c>
      <c r="E25" s="449">
        <v>7</v>
      </c>
      <c r="F25" s="522">
        <f t="shared" si="11"/>
        <v>14.571428571428571</v>
      </c>
      <c r="G25" s="452">
        <f t="shared" si="10"/>
        <v>0.70822565228336287</v>
      </c>
    </row>
    <row r="26" spans="1:7" ht="24" thickBot="1">
      <c r="A26" s="457" t="s">
        <v>59</v>
      </c>
      <c r="B26" s="458">
        <f>B23-B24-B25</f>
        <v>7902</v>
      </c>
      <c r="C26" s="458">
        <f>C23-C24-C25</f>
        <v>163.5</v>
      </c>
      <c r="D26" s="459">
        <f>C26/B26</f>
        <v>2.0690964312832193E-2</v>
      </c>
      <c r="E26" s="458">
        <f>E23-E24-E25</f>
        <v>17</v>
      </c>
      <c r="F26" s="540">
        <f t="shared" si="11"/>
        <v>9.617647058823529</v>
      </c>
      <c r="G26" s="460">
        <f>(D26)/(D$22)</f>
        <v>1.9256911394536662</v>
      </c>
    </row>
    <row r="27" spans="1:7">
      <c r="A27" s="297"/>
      <c r="B27" s="298"/>
      <c r="C27" s="298"/>
      <c r="D27" s="299"/>
      <c r="E27" s="298"/>
      <c r="F27" s="298"/>
      <c r="G27" s="300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  <row r="66" spans="1:7">
      <c r="A66" s="68"/>
      <c r="B66" s="66"/>
      <c r="C66" s="66"/>
      <c r="D66" s="67"/>
      <c r="E66" s="66"/>
      <c r="F66" s="66"/>
      <c r="G66" s="69"/>
    </row>
    <row r="67" spans="1:7">
      <c r="A67" s="68"/>
      <c r="B67" s="66"/>
      <c r="C67" s="66"/>
      <c r="D67" s="67"/>
      <c r="E67" s="66"/>
      <c r="F67" s="66"/>
      <c r="G67" s="69"/>
    </row>
    <row r="68" spans="1:7">
      <c r="A68" s="68"/>
      <c r="B68" s="66"/>
      <c r="C68" s="66"/>
      <c r="D68" s="67"/>
      <c r="E68" s="66"/>
      <c r="F68" s="66"/>
      <c r="G68" s="69"/>
    </row>
    <row r="69" spans="1:7">
      <c r="A69" s="68"/>
      <c r="B69" s="66"/>
      <c r="C69" s="66"/>
      <c r="D69" s="67"/>
      <c r="E69" s="66"/>
      <c r="F69" s="66"/>
      <c r="G69" s="69"/>
    </row>
    <row r="70" spans="1:7">
      <c r="A70" s="68"/>
      <c r="B70" s="66"/>
      <c r="C70" s="66"/>
      <c r="D70" s="67"/>
      <c r="E70" s="66"/>
      <c r="F70" s="66"/>
      <c r="G70" s="69"/>
    </row>
    <row r="71" spans="1:7">
      <c r="A71" s="68"/>
      <c r="B71" s="66"/>
      <c r="C71" s="66"/>
      <c r="D71" s="67"/>
      <c r="E71" s="66"/>
      <c r="F71" s="66"/>
      <c r="G71" s="69"/>
    </row>
  </sheetData>
  <mergeCells count="10">
    <mergeCell ref="A1:G1"/>
    <mergeCell ref="A9:G9"/>
    <mergeCell ref="A15:G15"/>
    <mergeCell ref="A21:G21"/>
    <mergeCell ref="F2:F3"/>
    <mergeCell ref="A2:A3"/>
    <mergeCell ref="B2:C2"/>
    <mergeCell ref="D2:D3"/>
    <mergeCell ref="E2:E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26 D20 D14 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5"/>
  <sheetViews>
    <sheetView workbookViewId="0">
      <selection activeCell="A2" sqref="A2:G26"/>
    </sheetView>
  </sheetViews>
  <sheetFormatPr defaultColWidth="8.85546875" defaultRowHeight="15"/>
  <cols>
    <col min="1" max="1" width="26.7109375" style="65" bestFit="1" customWidth="1"/>
    <col min="2" max="2" width="16.7109375" style="70" customWidth="1"/>
    <col min="3" max="3" width="15.28515625" style="70" customWidth="1"/>
    <col min="4" max="4" width="16" style="71" customWidth="1"/>
    <col min="5" max="5" width="11.42578125" style="70" bestFit="1" customWidth="1"/>
    <col min="6" max="6" width="11.28515625" style="70" customWidth="1"/>
    <col min="7" max="7" width="13" style="72" customWidth="1"/>
    <col min="8" max="16384" width="8.85546875" style="65"/>
  </cols>
  <sheetData>
    <row r="1" spans="1:7" ht="19.5" thickBot="1">
      <c r="A1" s="762" t="s">
        <v>70</v>
      </c>
      <c r="B1" s="762"/>
      <c r="C1" s="762"/>
      <c r="D1" s="762"/>
      <c r="E1" s="762"/>
      <c r="F1" s="762"/>
      <c r="G1" s="762"/>
    </row>
    <row r="2" spans="1:7" ht="41.1" customHeight="1">
      <c r="A2" s="779" t="s">
        <v>58</v>
      </c>
      <c r="B2" s="781" t="s">
        <v>101</v>
      </c>
      <c r="C2" s="782"/>
      <c r="D2" s="783" t="s">
        <v>51</v>
      </c>
      <c r="E2" s="785" t="s">
        <v>48</v>
      </c>
      <c r="F2" s="785" t="s">
        <v>102</v>
      </c>
      <c r="G2" s="787" t="s">
        <v>50</v>
      </c>
    </row>
    <row r="3" spans="1:7" ht="23.1" customHeight="1">
      <c r="A3" s="780"/>
      <c r="B3" s="541" t="s">
        <v>99</v>
      </c>
      <c r="C3" s="541" t="s">
        <v>100</v>
      </c>
      <c r="D3" s="784"/>
      <c r="E3" s="786"/>
      <c r="F3" s="786"/>
      <c r="G3" s="788"/>
    </row>
    <row r="4" spans="1:7" ht="26.25">
      <c r="A4" s="565" t="s">
        <v>52</v>
      </c>
      <c r="B4" s="542">
        <v>3028192</v>
      </c>
      <c r="C4" s="542">
        <v>117620</v>
      </c>
      <c r="D4" s="543">
        <f t="shared" ref="D4:D7" si="0">C4/B4</f>
        <v>3.8841658653084088E-2</v>
      </c>
      <c r="E4" s="542">
        <v>8401</v>
      </c>
      <c r="F4" s="544">
        <f>C4/E4</f>
        <v>14.000714200690394</v>
      </c>
      <c r="G4" s="566">
        <f t="shared" ref="G4:G7" si="1">(D4)/(D$4)</f>
        <v>1</v>
      </c>
    </row>
    <row r="5" spans="1:7" s="286" customFormat="1" ht="26.25">
      <c r="A5" s="567" t="s">
        <v>56</v>
      </c>
      <c r="B5" s="545">
        <v>26493</v>
      </c>
      <c r="C5" s="545">
        <v>941</v>
      </c>
      <c r="D5" s="546">
        <f t="shared" si="0"/>
        <v>3.551881629109576E-2</v>
      </c>
      <c r="E5" s="545">
        <v>92.5</v>
      </c>
      <c r="F5" s="547">
        <f t="shared" ref="F5:F8" si="2">C5/E5</f>
        <v>10.172972972972973</v>
      </c>
      <c r="G5" s="568">
        <f t="shared" si="1"/>
        <v>0.91445158427279238</v>
      </c>
    </row>
    <row r="6" spans="1:7" ht="26.25">
      <c r="A6" s="569" t="s">
        <v>57</v>
      </c>
      <c r="B6" s="548">
        <v>5187</v>
      </c>
      <c r="C6" s="548">
        <v>34</v>
      </c>
      <c r="D6" s="549">
        <f t="shared" si="0"/>
        <v>6.5548486601118179E-3</v>
      </c>
      <c r="E6" s="548">
        <v>9</v>
      </c>
      <c r="F6" s="550">
        <f t="shared" si="2"/>
        <v>3.7777777777777777</v>
      </c>
      <c r="G6" s="570">
        <f t="shared" si="1"/>
        <v>0.16875820671451561</v>
      </c>
    </row>
    <row r="7" spans="1:7" s="283" customFormat="1" ht="26.25">
      <c r="A7" s="571" t="s">
        <v>53</v>
      </c>
      <c r="B7" s="551">
        <v>13404</v>
      </c>
      <c r="C7" s="551">
        <v>424.5</v>
      </c>
      <c r="D7" s="552">
        <f t="shared" si="0"/>
        <v>3.1669650850492392E-2</v>
      </c>
      <c r="E7" s="551">
        <v>43.5</v>
      </c>
      <c r="F7" s="553">
        <f t="shared" si="2"/>
        <v>9.7586206896551726</v>
      </c>
      <c r="G7" s="572">
        <f t="shared" si="1"/>
        <v>0.81535268957876428</v>
      </c>
    </row>
    <row r="8" spans="1:7" ht="26.25">
      <c r="A8" s="565" t="s">
        <v>59</v>
      </c>
      <c r="B8" s="542">
        <f>B5-B6-B7</f>
        <v>7902</v>
      </c>
      <c r="C8" s="542">
        <f>C5-C6-C7</f>
        <v>482.5</v>
      </c>
      <c r="D8" s="543">
        <f>C8/B8</f>
        <v>6.1060491014932931E-2</v>
      </c>
      <c r="E8" s="542">
        <f>E5-E6-E7</f>
        <v>40</v>
      </c>
      <c r="F8" s="544">
        <f t="shared" si="2"/>
        <v>12.0625</v>
      </c>
      <c r="G8" s="566">
        <f>(D8)/(D$4)</f>
        <v>1.5720361367751383</v>
      </c>
    </row>
    <row r="9" spans="1:7" ht="25.5">
      <c r="A9" s="776" t="s">
        <v>27</v>
      </c>
      <c r="B9" s="777"/>
      <c r="C9" s="777"/>
      <c r="D9" s="777"/>
      <c r="E9" s="777"/>
      <c r="F9" s="777"/>
      <c r="G9" s="778"/>
    </row>
    <row r="10" spans="1:7" ht="26.25">
      <c r="A10" s="565" t="s">
        <v>52</v>
      </c>
      <c r="B10" s="542">
        <v>3028192</v>
      </c>
      <c r="C10" s="542">
        <v>62035</v>
      </c>
      <c r="D10" s="554">
        <f t="shared" ref="D10:D13" si="3">C10/B10</f>
        <v>2.0485821242510381E-2</v>
      </c>
      <c r="E10" s="542">
        <v>3957</v>
      </c>
      <c r="F10" s="544">
        <f>C10/E10</f>
        <v>15.677280768258782</v>
      </c>
      <c r="G10" s="573">
        <f t="shared" ref="G10:G13" si="4">(D10)/(D$10)</f>
        <v>1</v>
      </c>
    </row>
    <row r="11" spans="1:7" s="283" customFormat="1" ht="26.25">
      <c r="A11" s="571" t="s">
        <v>56</v>
      </c>
      <c r="B11" s="551">
        <v>26493</v>
      </c>
      <c r="C11" s="551">
        <v>575</v>
      </c>
      <c r="D11" s="555">
        <f t="shared" si="3"/>
        <v>2.1703846299022382E-2</v>
      </c>
      <c r="E11" s="551">
        <v>49.5</v>
      </c>
      <c r="F11" s="553">
        <f t="shared" ref="F11:F14" si="5">C11/E11</f>
        <v>11.616161616161616</v>
      </c>
      <c r="G11" s="574">
        <f t="shared" si="4"/>
        <v>1.059456979639384</v>
      </c>
    </row>
    <row r="12" spans="1:7" ht="26.25">
      <c r="A12" s="569" t="s">
        <v>57</v>
      </c>
      <c r="B12" s="548">
        <v>5187</v>
      </c>
      <c r="C12" s="548">
        <v>10</v>
      </c>
      <c r="D12" s="556">
        <f t="shared" si="3"/>
        <v>1.92789666473877E-3</v>
      </c>
      <c r="E12" s="548">
        <v>6</v>
      </c>
      <c r="F12" s="550">
        <f t="shared" si="5"/>
        <v>1.6666666666666667</v>
      </c>
      <c r="G12" s="575">
        <f t="shared" si="4"/>
        <v>9.4108829805571462E-2</v>
      </c>
    </row>
    <row r="13" spans="1:7" s="283" customFormat="1" ht="26.25">
      <c r="A13" s="576" t="s">
        <v>53</v>
      </c>
      <c r="B13" s="557">
        <v>13404</v>
      </c>
      <c r="C13" s="558">
        <v>343.5</v>
      </c>
      <c r="D13" s="559">
        <f t="shared" si="3"/>
        <v>2.5626678603401971E-2</v>
      </c>
      <c r="E13" s="557">
        <v>28.5</v>
      </c>
      <c r="F13" s="560">
        <f t="shared" si="5"/>
        <v>12.052631578947368</v>
      </c>
      <c r="G13" s="577">
        <f t="shared" si="4"/>
        <v>1.25094709653249</v>
      </c>
    </row>
    <row r="14" spans="1:7" ht="26.25">
      <c r="A14" s="578" t="s">
        <v>59</v>
      </c>
      <c r="B14" s="561">
        <f>B11-B12-B13</f>
        <v>7902</v>
      </c>
      <c r="C14" s="562">
        <f>C11-C12-C13</f>
        <v>221.5</v>
      </c>
      <c r="D14" s="559">
        <f>C14/B14</f>
        <v>2.8030878258668693E-2</v>
      </c>
      <c r="E14" s="561">
        <f>E11-E12-E13</f>
        <v>15</v>
      </c>
      <c r="F14" s="560">
        <f t="shared" si="5"/>
        <v>14.766666666666667</v>
      </c>
      <c r="G14" s="577">
        <f>(D14)/(D$10)</f>
        <v>1.3683062996030382</v>
      </c>
    </row>
    <row r="15" spans="1:7" ht="25.5">
      <c r="A15" s="776" t="s">
        <v>26</v>
      </c>
      <c r="B15" s="777"/>
      <c r="C15" s="777"/>
      <c r="D15" s="777"/>
      <c r="E15" s="777"/>
      <c r="F15" s="777"/>
      <c r="G15" s="778"/>
    </row>
    <row r="16" spans="1:7" ht="26.25">
      <c r="A16" s="565" t="s">
        <v>52</v>
      </c>
      <c r="B16" s="542">
        <v>3028192</v>
      </c>
      <c r="C16" s="542">
        <v>55140</v>
      </c>
      <c r="D16" s="554">
        <f t="shared" ref="D16:D19" si="6">C16/B16</f>
        <v>1.8208885037672644E-2</v>
      </c>
      <c r="E16" s="542">
        <v>4366</v>
      </c>
      <c r="F16" s="544">
        <f>C16/E16</f>
        <v>12.629409070087036</v>
      </c>
      <c r="G16" s="573">
        <f t="shared" ref="G16:G19" si="7">(D16)/(D$16)</f>
        <v>1</v>
      </c>
    </row>
    <row r="17" spans="1:7" s="283" customFormat="1" ht="26.25">
      <c r="A17" s="571" t="s">
        <v>56</v>
      </c>
      <c r="B17" s="551">
        <v>26493</v>
      </c>
      <c r="C17" s="551">
        <v>340</v>
      </c>
      <c r="D17" s="555">
        <f t="shared" si="6"/>
        <v>1.2833578681161062E-2</v>
      </c>
      <c r="E17" s="551">
        <v>39</v>
      </c>
      <c r="F17" s="553">
        <f t="shared" ref="F17:F20" si="8">C17/E17</f>
        <v>8.7179487179487172</v>
      </c>
      <c r="G17" s="574">
        <f t="shared" si="7"/>
        <v>0.70479761141934127</v>
      </c>
    </row>
    <row r="18" spans="1:7" ht="26.25">
      <c r="A18" s="569" t="s">
        <v>57</v>
      </c>
      <c r="B18" s="548">
        <v>5187</v>
      </c>
      <c r="C18" s="548">
        <v>10</v>
      </c>
      <c r="D18" s="556">
        <f t="shared" si="6"/>
        <v>1.92789666473877E-3</v>
      </c>
      <c r="E18" s="548">
        <v>2</v>
      </c>
      <c r="F18" s="550">
        <f t="shared" si="8"/>
        <v>5</v>
      </c>
      <c r="G18" s="579">
        <f t="shared" si="7"/>
        <v>0.10587670034437116</v>
      </c>
    </row>
    <row r="19" spans="1:7" s="283" customFormat="1" ht="26.25">
      <c r="A19" s="571" t="s">
        <v>53</v>
      </c>
      <c r="B19" s="551">
        <v>13404</v>
      </c>
      <c r="C19" s="551">
        <v>73</v>
      </c>
      <c r="D19" s="555">
        <f t="shared" si="6"/>
        <v>5.4461354819456877E-3</v>
      </c>
      <c r="E19" s="551">
        <v>13</v>
      </c>
      <c r="F19" s="553">
        <f t="shared" si="8"/>
        <v>5.615384615384615</v>
      </c>
      <c r="G19" s="574">
        <f t="shared" si="7"/>
        <v>0.29909219980674784</v>
      </c>
    </row>
    <row r="20" spans="1:7" ht="26.25">
      <c r="A20" s="580" t="s">
        <v>59</v>
      </c>
      <c r="B20" s="563">
        <f>B17-B18-B19</f>
        <v>7902</v>
      </c>
      <c r="C20" s="564">
        <f>C17-C18-C19</f>
        <v>257</v>
      </c>
      <c r="D20" s="554">
        <f>C20/B20</f>
        <v>3.2523411794482412E-2</v>
      </c>
      <c r="E20" s="563">
        <f>E17-E18-E19</f>
        <v>24</v>
      </c>
      <c r="F20" s="544">
        <f t="shared" si="8"/>
        <v>10.708333333333334</v>
      </c>
      <c r="G20" s="581">
        <f>(D20)/(D$16)</f>
        <v>1.7861286798831573</v>
      </c>
    </row>
    <row r="21" spans="1:7" ht="25.5">
      <c r="A21" s="776" t="s">
        <v>28</v>
      </c>
      <c r="B21" s="777"/>
      <c r="C21" s="777"/>
      <c r="D21" s="777"/>
      <c r="E21" s="777"/>
      <c r="F21" s="777"/>
      <c r="G21" s="778"/>
    </row>
    <row r="22" spans="1:7" ht="26.25">
      <c r="A22" s="565" t="s">
        <v>52</v>
      </c>
      <c r="B22" s="542">
        <v>3028192</v>
      </c>
      <c r="C22" s="542">
        <v>445</v>
      </c>
      <c r="D22" s="543">
        <f t="shared" ref="D22:D25" si="9">C22/B22</f>
        <v>1.469523729010578E-4</v>
      </c>
      <c r="E22" s="542">
        <v>78</v>
      </c>
      <c r="F22" s="544">
        <f>C22/E22</f>
        <v>5.7051282051282053</v>
      </c>
      <c r="G22" s="566">
        <f>(D22)/(D$22)</f>
        <v>1</v>
      </c>
    </row>
    <row r="23" spans="1:7" ht="26.25">
      <c r="A23" s="571" t="s">
        <v>56</v>
      </c>
      <c r="B23" s="551">
        <v>26493</v>
      </c>
      <c r="C23" s="551">
        <v>26</v>
      </c>
      <c r="D23" s="552">
        <f t="shared" si="9"/>
        <v>9.8139131091231637E-4</v>
      </c>
      <c r="E23" s="551">
        <v>4</v>
      </c>
      <c r="F23" s="553">
        <f t="shared" ref="F23:F26" si="10">C23/E23</f>
        <v>6.5</v>
      </c>
      <c r="G23" s="582">
        <f>(D23)/(D$22)</f>
        <v>6.6782950934251444</v>
      </c>
    </row>
    <row r="24" spans="1:7" ht="26.25">
      <c r="A24" s="569" t="s">
        <v>57</v>
      </c>
      <c r="B24" s="548">
        <v>5187</v>
      </c>
      <c r="C24" s="548">
        <v>14</v>
      </c>
      <c r="D24" s="549">
        <f t="shared" si="9"/>
        <v>2.6990553306342779E-3</v>
      </c>
      <c r="E24" s="548">
        <v>1</v>
      </c>
      <c r="F24" s="550">
        <f t="shared" si="10"/>
        <v>14</v>
      </c>
      <c r="G24" s="582">
        <f>(D24)/(D$22)</f>
        <v>18.366871370301293</v>
      </c>
    </row>
    <row r="25" spans="1:7" ht="26.25">
      <c r="A25" s="571" t="s">
        <v>53</v>
      </c>
      <c r="B25" s="551">
        <v>13404</v>
      </c>
      <c r="C25" s="551">
        <v>8</v>
      </c>
      <c r="D25" s="552">
        <f t="shared" si="9"/>
        <v>5.9683676514473295E-4</v>
      </c>
      <c r="E25" s="551">
        <v>2</v>
      </c>
      <c r="F25" s="553">
        <f t="shared" si="10"/>
        <v>4</v>
      </c>
      <c r="G25" s="582">
        <f>(D25)/(D$22)</f>
        <v>4.0614299270048519</v>
      </c>
    </row>
    <row r="26" spans="1:7" ht="27" thickBot="1">
      <c r="A26" s="583" t="s">
        <v>59</v>
      </c>
      <c r="B26" s="584">
        <f>B23-B24-B25</f>
        <v>7902</v>
      </c>
      <c r="C26" s="584">
        <f>C23-C24-C25</f>
        <v>4</v>
      </c>
      <c r="D26" s="585">
        <f>C26/B26</f>
        <v>5.0620096178182741E-4</v>
      </c>
      <c r="E26" s="584">
        <f>E23-E24-E25</f>
        <v>1</v>
      </c>
      <c r="F26" s="586">
        <f t="shared" si="10"/>
        <v>4</v>
      </c>
      <c r="G26" s="587">
        <f>(D26)/(D$22)</f>
        <v>3.4446600064270458</v>
      </c>
    </row>
    <row r="27" spans="1:7">
      <c r="A27" s="297"/>
      <c r="B27" s="298"/>
      <c r="C27" s="298"/>
      <c r="D27" s="299"/>
      <c r="E27" s="298"/>
      <c r="F27" s="298"/>
      <c r="G27" s="300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</sheetData>
  <mergeCells count="10">
    <mergeCell ref="A1:G1"/>
    <mergeCell ref="A21:G21"/>
    <mergeCell ref="A9:G9"/>
    <mergeCell ref="A15:G15"/>
    <mergeCell ref="A2:A3"/>
    <mergeCell ref="B2:C2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20 D14 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workbookViewId="0">
      <selection activeCell="A2" sqref="A2:G8"/>
    </sheetView>
  </sheetViews>
  <sheetFormatPr defaultColWidth="8.85546875" defaultRowHeight="15"/>
  <cols>
    <col min="1" max="1" width="29.140625" style="65" customWidth="1"/>
    <col min="2" max="2" width="19.140625" style="70" customWidth="1"/>
    <col min="3" max="3" width="15.140625" style="70" customWidth="1"/>
    <col min="4" max="4" width="16" style="71" customWidth="1"/>
    <col min="5" max="5" width="11.42578125" style="70" bestFit="1" customWidth="1"/>
    <col min="6" max="6" width="13.85546875" style="70" customWidth="1"/>
    <col min="7" max="7" width="12.28515625" style="72" bestFit="1" customWidth="1"/>
    <col min="8" max="16384" width="8.85546875" style="65"/>
  </cols>
  <sheetData>
    <row r="1" spans="1:7" ht="19.5" thickBot="1">
      <c r="A1" s="762" t="s">
        <v>71</v>
      </c>
      <c r="B1" s="762"/>
      <c r="C1" s="762"/>
      <c r="D1" s="762"/>
      <c r="E1" s="762"/>
      <c r="F1" s="762"/>
      <c r="G1" s="762"/>
    </row>
    <row r="2" spans="1:7" ht="48" customHeight="1">
      <c r="A2" s="792" t="s">
        <v>58</v>
      </c>
      <c r="B2" s="794" t="s">
        <v>101</v>
      </c>
      <c r="C2" s="795"/>
      <c r="D2" s="796" t="s">
        <v>51</v>
      </c>
      <c r="E2" s="798" t="s">
        <v>48</v>
      </c>
      <c r="F2" s="798" t="s">
        <v>102</v>
      </c>
      <c r="G2" s="800" t="s">
        <v>50</v>
      </c>
    </row>
    <row r="3" spans="1:7" ht="38.1" customHeight="1">
      <c r="A3" s="793"/>
      <c r="B3" s="588" t="s">
        <v>58</v>
      </c>
      <c r="C3" s="588" t="s">
        <v>100</v>
      </c>
      <c r="D3" s="797"/>
      <c r="E3" s="799"/>
      <c r="F3" s="799"/>
      <c r="G3" s="801"/>
    </row>
    <row r="4" spans="1:7" ht="28.5">
      <c r="A4" s="597" t="s">
        <v>52</v>
      </c>
      <c r="B4" s="589">
        <v>3028192</v>
      </c>
      <c r="C4" s="589">
        <v>422648</v>
      </c>
      <c r="D4" s="590">
        <f t="shared" ref="D4:D7" si="0">C4/B4</f>
        <v>0.13957107079075567</v>
      </c>
      <c r="E4" s="589">
        <v>45549</v>
      </c>
      <c r="F4" s="591">
        <f>C4/E4</f>
        <v>9.2789742914224238</v>
      </c>
      <c r="G4" s="598">
        <f t="shared" ref="G4:G7" si="1">(D4)/(D$4)</f>
        <v>1</v>
      </c>
    </row>
    <row r="5" spans="1:7" s="283" customFormat="1" ht="28.5">
      <c r="A5" s="599" t="s">
        <v>56</v>
      </c>
      <c r="B5" s="592">
        <v>26493</v>
      </c>
      <c r="C5" s="592">
        <v>11757</v>
      </c>
      <c r="D5" s="593">
        <f t="shared" si="0"/>
        <v>0.44377760163061941</v>
      </c>
      <c r="E5" s="592">
        <v>703.8</v>
      </c>
      <c r="F5" s="594">
        <f t="shared" ref="F5:F8" si="2">C5/E5</f>
        <v>16.705029838022167</v>
      </c>
      <c r="G5" s="600">
        <f t="shared" si="1"/>
        <v>3.1795815502191624</v>
      </c>
    </row>
    <row r="6" spans="1:7" ht="28.5">
      <c r="A6" s="601" t="s">
        <v>57</v>
      </c>
      <c r="B6" s="595">
        <v>5187</v>
      </c>
      <c r="C6" s="595">
        <v>3211</v>
      </c>
      <c r="D6" s="590">
        <f t="shared" si="0"/>
        <v>0.61904761904761907</v>
      </c>
      <c r="E6" s="595">
        <v>126.65</v>
      </c>
      <c r="F6" s="596">
        <f t="shared" si="2"/>
        <v>25.353335965258587</v>
      </c>
      <c r="G6" s="602">
        <f t="shared" si="1"/>
        <v>4.4353576678915969</v>
      </c>
    </row>
    <row r="7" spans="1:7" s="283" customFormat="1" ht="28.5">
      <c r="A7" s="599" t="s">
        <v>53</v>
      </c>
      <c r="B7" s="592">
        <v>13404</v>
      </c>
      <c r="C7" s="592">
        <v>3872</v>
      </c>
      <c r="D7" s="593">
        <f t="shared" si="0"/>
        <v>0.28886899433005075</v>
      </c>
      <c r="E7" s="592">
        <v>287.75</v>
      </c>
      <c r="F7" s="594">
        <f t="shared" si="2"/>
        <v>13.456125108601217</v>
      </c>
      <c r="G7" s="600">
        <f t="shared" si="1"/>
        <v>2.0696910376443403</v>
      </c>
    </row>
    <row r="8" spans="1:7" ht="29.25" thickBot="1">
      <c r="A8" s="603" t="s">
        <v>59</v>
      </c>
      <c r="B8" s="604">
        <f>B5-B6-B7</f>
        <v>7902</v>
      </c>
      <c r="C8" s="604">
        <f>C5-C6-C7</f>
        <v>4674</v>
      </c>
      <c r="D8" s="605">
        <f>C8/B8</f>
        <v>0.59149582384206534</v>
      </c>
      <c r="E8" s="604">
        <f>E5-E6-E7</f>
        <v>289.39999999999998</v>
      </c>
      <c r="F8" s="606">
        <f t="shared" si="2"/>
        <v>16.150656530753285</v>
      </c>
      <c r="G8" s="607">
        <f>(D8)/(D$4)</f>
        <v>4.2379543302983844</v>
      </c>
    </row>
    <row r="9" spans="1:7">
      <c r="A9" s="789"/>
      <c r="B9" s="790"/>
      <c r="C9" s="790"/>
      <c r="D9" s="790"/>
      <c r="E9" s="790"/>
      <c r="F9" s="790"/>
      <c r="G9" s="791"/>
    </row>
    <row r="10" spans="1:7">
      <c r="A10" s="68"/>
      <c r="B10" s="66"/>
      <c r="C10" s="66"/>
      <c r="D10" s="67"/>
      <c r="E10" s="66"/>
      <c r="F10" s="66"/>
      <c r="G10" s="69"/>
    </row>
    <row r="11" spans="1:7">
      <c r="A11" s="68"/>
      <c r="B11" s="66"/>
      <c r="C11" s="66"/>
      <c r="D11" s="67"/>
      <c r="E11" s="66"/>
      <c r="F11" s="66"/>
      <c r="G11" s="69"/>
    </row>
    <row r="12" spans="1:7">
      <c r="A12" s="68"/>
      <c r="B12" s="66"/>
      <c r="C12" s="66"/>
      <c r="D12" s="67"/>
      <c r="E12" s="66"/>
      <c r="F12" s="66"/>
      <c r="G12" s="69"/>
    </row>
    <row r="13" spans="1:7">
      <c r="A13" s="68"/>
      <c r="B13" s="66"/>
      <c r="C13" s="66"/>
      <c r="D13" s="67"/>
      <c r="E13" s="66"/>
      <c r="F13" s="66"/>
      <c r="G13" s="69"/>
    </row>
    <row r="14" spans="1:7">
      <c r="A14" s="68"/>
      <c r="B14" s="66"/>
      <c r="C14" s="66"/>
      <c r="D14" s="67"/>
      <c r="E14" s="66"/>
      <c r="F14" s="66"/>
      <c r="G14" s="69"/>
    </row>
    <row r="15" spans="1:7">
      <c r="A15" s="68"/>
      <c r="B15" s="66"/>
      <c r="C15" s="66"/>
      <c r="D15" s="67"/>
      <c r="E15" s="66"/>
      <c r="F15" s="66"/>
      <c r="G15" s="69"/>
    </row>
    <row r="16" spans="1:7">
      <c r="A16" s="68"/>
      <c r="B16" s="66"/>
      <c r="C16" s="66"/>
      <c r="D16" s="67"/>
      <c r="E16" s="66"/>
      <c r="F16" s="66"/>
      <c r="G16" s="69"/>
    </row>
    <row r="17" spans="1:7">
      <c r="A17" s="68"/>
      <c r="B17" s="66"/>
      <c r="C17" s="66"/>
      <c r="D17" s="67"/>
      <c r="E17" s="66"/>
      <c r="F17" s="66"/>
      <c r="G17" s="69"/>
    </row>
    <row r="18" spans="1:7">
      <c r="A18" s="68"/>
      <c r="B18" s="66"/>
      <c r="C18" s="66"/>
      <c r="D18" s="67"/>
      <c r="E18" s="66"/>
      <c r="F18" s="66"/>
      <c r="G18" s="69"/>
    </row>
    <row r="19" spans="1:7">
      <c r="A19" s="68"/>
      <c r="B19" s="66"/>
      <c r="C19" s="66"/>
      <c r="D19" s="67"/>
      <c r="E19" s="66"/>
      <c r="F19" s="66"/>
      <c r="G19" s="69"/>
    </row>
    <row r="20" spans="1:7">
      <c r="A20" s="68"/>
      <c r="B20" s="66"/>
      <c r="C20" s="66"/>
      <c r="D20" s="67"/>
      <c r="E20" s="66"/>
      <c r="F20" s="66"/>
      <c r="G20" s="69"/>
    </row>
    <row r="21" spans="1:7">
      <c r="A21" s="68"/>
      <c r="B21" s="66"/>
      <c r="C21" s="66"/>
      <c r="D21" s="67"/>
      <c r="E21" s="66"/>
      <c r="F21" s="66"/>
      <c r="G21" s="69"/>
    </row>
    <row r="22" spans="1:7">
      <c r="A22" s="68"/>
      <c r="B22" s="66"/>
      <c r="C22" s="66"/>
      <c r="D22" s="67"/>
      <c r="E22" s="66"/>
      <c r="F22" s="66"/>
      <c r="G22" s="69"/>
    </row>
    <row r="23" spans="1:7">
      <c r="A23" s="68"/>
      <c r="B23" s="66"/>
      <c r="C23" s="66"/>
      <c r="D23" s="67"/>
      <c r="E23" s="66"/>
      <c r="F23" s="66"/>
      <c r="G23" s="69"/>
    </row>
    <row r="24" spans="1:7">
      <c r="A24" s="68"/>
      <c r="B24" s="66"/>
      <c r="C24" s="66"/>
      <c r="D24" s="67"/>
      <c r="E24" s="66"/>
      <c r="F24" s="66"/>
      <c r="G24" s="69"/>
    </row>
    <row r="25" spans="1:7">
      <c r="A25" s="68"/>
      <c r="B25" s="66"/>
      <c r="C25" s="66"/>
      <c r="D25" s="67"/>
      <c r="E25" s="66"/>
      <c r="F25" s="66"/>
      <c r="G25" s="69"/>
    </row>
    <row r="26" spans="1:7">
      <c r="A26" s="68"/>
      <c r="B26" s="66"/>
      <c r="C26" s="66"/>
      <c r="D26" s="67"/>
      <c r="E26" s="66"/>
      <c r="F26" s="66"/>
      <c r="G26" s="69"/>
    </row>
    <row r="27" spans="1:7">
      <c r="A27" s="68"/>
      <c r="B27" s="66"/>
      <c r="C27" s="66"/>
      <c r="D27" s="67"/>
      <c r="E27" s="66"/>
      <c r="F27" s="66"/>
      <c r="G27" s="69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</sheetData>
  <mergeCells count="8">
    <mergeCell ref="A1:G1"/>
    <mergeCell ref="A9:G9"/>
    <mergeCell ref="A2:A3"/>
    <mergeCell ref="B2:C2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2"/>
  <sheetViews>
    <sheetView workbookViewId="0">
      <selection activeCell="A2" sqref="A2:G40"/>
    </sheetView>
  </sheetViews>
  <sheetFormatPr defaultColWidth="8.85546875" defaultRowHeight="15"/>
  <cols>
    <col min="1" max="1" width="26.7109375" style="65" bestFit="1" customWidth="1"/>
    <col min="2" max="2" width="18" style="70" customWidth="1"/>
    <col min="3" max="3" width="14" style="70" customWidth="1"/>
    <col min="4" max="4" width="18.28515625" style="71" customWidth="1"/>
    <col min="5" max="5" width="11.42578125" style="70" bestFit="1" customWidth="1"/>
    <col min="6" max="6" width="12.7109375" style="70" customWidth="1"/>
    <col min="7" max="7" width="12.85546875" style="72" customWidth="1"/>
    <col min="8" max="16384" width="8.85546875" style="65"/>
  </cols>
  <sheetData>
    <row r="1" spans="1:7" ht="19.5" thickBot="1">
      <c r="A1" s="802" t="s">
        <v>108</v>
      </c>
      <c r="B1" s="802"/>
      <c r="C1" s="802"/>
      <c r="D1" s="802"/>
      <c r="E1" s="802"/>
      <c r="F1" s="802"/>
      <c r="G1" s="802"/>
    </row>
    <row r="2" spans="1:7" ht="51" customHeight="1">
      <c r="A2" s="779" t="s">
        <v>58</v>
      </c>
      <c r="B2" s="781" t="s">
        <v>101</v>
      </c>
      <c r="C2" s="782"/>
      <c r="D2" s="783" t="s">
        <v>51</v>
      </c>
      <c r="E2" s="785" t="s">
        <v>48</v>
      </c>
      <c r="F2" s="785" t="s">
        <v>102</v>
      </c>
      <c r="G2" s="787" t="s">
        <v>50</v>
      </c>
    </row>
    <row r="3" spans="1:7" ht="51" customHeight="1">
      <c r="A3" s="780"/>
      <c r="B3" s="541" t="s">
        <v>58</v>
      </c>
      <c r="C3" s="541" t="s">
        <v>100</v>
      </c>
      <c r="D3" s="784"/>
      <c r="E3" s="786"/>
      <c r="F3" s="786"/>
      <c r="G3" s="788"/>
    </row>
    <row r="4" spans="1:7" s="283" customFormat="1" ht="25.5">
      <c r="A4" s="803" t="s">
        <v>19</v>
      </c>
      <c r="B4" s="804"/>
      <c r="C4" s="804"/>
      <c r="D4" s="804"/>
      <c r="E4" s="804"/>
      <c r="F4" s="804"/>
      <c r="G4" s="805"/>
    </row>
    <row r="5" spans="1:7" ht="26.25">
      <c r="A5" s="565" t="s">
        <v>52</v>
      </c>
      <c r="B5" s="542">
        <v>3028192</v>
      </c>
      <c r="C5" s="617">
        <v>83893</v>
      </c>
      <c r="D5" s="543">
        <f t="shared" ref="D5:D8" si="0">C5/B5</f>
        <v>2.7703989707389756E-2</v>
      </c>
      <c r="E5" s="542">
        <v>14849</v>
      </c>
      <c r="F5" s="544">
        <f>C5/E5</f>
        <v>5.6497407232810293</v>
      </c>
      <c r="G5" s="566">
        <f t="shared" ref="G5:G8" si="1">(D5)/(D$5)</f>
        <v>1</v>
      </c>
    </row>
    <row r="6" spans="1:7" s="283" customFormat="1" ht="26.25">
      <c r="A6" s="571" t="s">
        <v>56</v>
      </c>
      <c r="B6" s="551">
        <v>26493</v>
      </c>
      <c r="C6" s="608">
        <v>681.80000000000007</v>
      </c>
      <c r="D6" s="552">
        <f t="shared" si="0"/>
        <v>2.5735099837692978E-2</v>
      </c>
      <c r="E6" s="551">
        <v>134.20000000000002</v>
      </c>
      <c r="F6" s="553">
        <f t="shared" ref="F6:F9" si="2">C6/E6</f>
        <v>5.0804769001490309</v>
      </c>
      <c r="G6" s="572">
        <f t="shared" si="1"/>
        <v>0.92893117957044302</v>
      </c>
    </row>
    <row r="7" spans="1:7" s="285" customFormat="1" ht="26.25">
      <c r="A7" s="569" t="s">
        <v>57</v>
      </c>
      <c r="B7" s="548">
        <v>5187</v>
      </c>
      <c r="C7" s="548">
        <v>83</v>
      </c>
      <c r="D7" s="549">
        <f t="shared" si="0"/>
        <v>1.600154231733179E-2</v>
      </c>
      <c r="E7" s="548">
        <v>22</v>
      </c>
      <c r="F7" s="550">
        <f t="shared" si="2"/>
        <v>3.7727272727272729</v>
      </c>
      <c r="G7" s="570">
        <f t="shared" si="1"/>
        <v>0.57758981599186565</v>
      </c>
    </row>
    <row r="8" spans="1:7" s="283" customFormat="1" ht="26.25">
      <c r="A8" s="571" t="s">
        <v>53</v>
      </c>
      <c r="B8" s="551">
        <v>13404</v>
      </c>
      <c r="C8" s="608">
        <v>542.79999999999995</v>
      </c>
      <c r="D8" s="552">
        <f t="shared" si="0"/>
        <v>4.0495374515070126E-2</v>
      </c>
      <c r="E8" s="551">
        <v>98.199999999999989</v>
      </c>
      <c r="F8" s="553">
        <f t="shared" si="2"/>
        <v>5.527494908350306</v>
      </c>
      <c r="G8" s="609">
        <f t="shared" si="1"/>
        <v>1.4617163427644646</v>
      </c>
    </row>
    <row r="9" spans="1:7" ht="26.25">
      <c r="A9" s="565" t="s">
        <v>59</v>
      </c>
      <c r="B9" s="542">
        <f>B6-B7-B8</f>
        <v>7902</v>
      </c>
      <c r="C9" s="542">
        <f>C6-C7-C8</f>
        <v>56.000000000000114</v>
      </c>
      <c r="D9" s="543">
        <f>C9/B9</f>
        <v>7.0868134649455976E-3</v>
      </c>
      <c r="E9" s="542">
        <f>E6-E7-E8</f>
        <v>14.000000000000028</v>
      </c>
      <c r="F9" s="544">
        <f t="shared" si="2"/>
        <v>4</v>
      </c>
      <c r="G9" s="610">
        <f>(D9)/(D$5)</f>
        <v>0.25580479706340864</v>
      </c>
    </row>
    <row r="10" spans="1:7" ht="25.5">
      <c r="A10" s="776" t="s">
        <v>18</v>
      </c>
      <c r="B10" s="777"/>
      <c r="C10" s="777"/>
      <c r="D10" s="777"/>
      <c r="E10" s="777"/>
      <c r="F10" s="777"/>
      <c r="G10" s="778"/>
    </row>
    <row r="11" spans="1:7" ht="26.25">
      <c r="A11" s="565" t="s">
        <v>52</v>
      </c>
      <c r="B11" s="542">
        <v>3028192</v>
      </c>
      <c r="C11" s="542">
        <v>82113</v>
      </c>
      <c r="D11" s="543">
        <f t="shared" ref="D11:D14" si="3">C11/B11</f>
        <v>2.7116180215785525E-2</v>
      </c>
      <c r="E11" s="542">
        <v>11495</v>
      </c>
      <c r="F11" s="544">
        <f>C11/E11</f>
        <v>7.1433666811657242</v>
      </c>
      <c r="G11" s="566">
        <f t="shared" ref="G11:G14" si="4">(D11)/(D$11)</f>
        <v>1</v>
      </c>
    </row>
    <row r="12" spans="1:7" s="283" customFormat="1" ht="26.25">
      <c r="A12" s="571" t="s">
        <v>56</v>
      </c>
      <c r="B12" s="551">
        <v>26493</v>
      </c>
      <c r="C12" s="551">
        <v>458</v>
      </c>
      <c r="D12" s="552">
        <f t="shared" si="3"/>
        <v>1.7287585399916958E-2</v>
      </c>
      <c r="E12" s="551">
        <v>107.5</v>
      </c>
      <c r="F12" s="553">
        <f t="shared" ref="F12:F15" si="5">C12/E12</f>
        <v>4.2604651162790699</v>
      </c>
      <c r="G12" s="572">
        <f t="shared" si="4"/>
        <v>0.63753763481233583</v>
      </c>
    </row>
    <row r="13" spans="1:7" s="285" customFormat="1" ht="26.25">
      <c r="A13" s="569" t="s">
        <v>57</v>
      </c>
      <c r="B13" s="548">
        <v>5187</v>
      </c>
      <c r="C13" s="548">
        <v>123.5</v>
      </c>
      <c r="D13" s="549">
        <f t="shared" si="3"/>
        <v>2.3809523809523808E-2</v>
      </c>
      <c r="E13" s="548">
        <v>21.5</v>
      </c>
      <c r="F13" s="550">
        <f t="shared" si="5"/>
        <v>5.7441860465116283</v>
      </c>
      <c r="G13" s="609">
        <f t="shared" si="4"/>
        <v>0.87805596584961598</v>
      </c>
    </row>
    <row r="14" spans="1:7" s="283" customFormat="1" ht="26.25">
      <c r="A14" s="571" t="s">
        <v>53</v>
      </c>
      <c r="B14" s="551">
        <v>13404</v>
      </c>
      <c r="C14" s="551">
        <v>257.5</v>
      </c>
      <c r="D14" s="552">
        <f t="shared" si="3"/>
        <v>1.9210683378096092E-2</v>
      </c>
      <c r="E14" s="551">
        <v>60.5</v>
      </c>
      <c r="F14" s="553">
        <f t="shared" si="5"/>
        <v>4.2561983471074383</v>
      </c>
      <c r="G14" s="572">
        <f t="shared" si="4"/>
        <v>0.70845831622378386</v>
      </c>
    </row>
    <row r="15" spans="1:7" ht="26.25">
      <c r="A15" s="565" t="s">
        <v>59</v>
      </c>
      <c r="B15" s="542">
        <f>B12-B13-B14</f>
        <v>7902</v>
      </c>
      <c r="C15" s="542">
        <f>C12-C13-C14</f>
        <v>77</v>
      </c>
      <c r="D15" s="543">
        <f>C15/B15</f>
        <v>9.7443685143001769E-3</v>
      </c>
      <c r="E15" s="542">
        <f>E12-E13-E14</f>
        <v>25.5</v>
      </c>
      <c r="F15" s="544">
        <f t="shared" si="5"/>
        <v>3.0196078431372548</v>
      </c>
      <c r="G15" s="610">
        <f>(D15)/(D$11)</f>
        <v>0.35935623811157408</v>
      </c>
    </row>
    <row r="16" spans="1:7" ht="25.5">
      <c r="A16" s="776" t="s">
        <v>17</v>
      </c>
      <c r="B16" s="777"/>
      <c r="C16" s="777"/>
      <c r="D16" s="777"/>
      <c r="E16" s="777"/>
      <c r="F16" s="777"/>
      <c r="G16" s="778"/>
    </row>
    <row r="17" spans="1:15" ht="26.25">
      <c r="A17" s="565" t="s">
        <v>52</v>
      </c>
      <c r="B17" s="542">
        <v>3028192</v>
      </c>
      <c r="C17" s="542">
        <v>53685</v>
      </c>
      <c r="D17" s="554">
        <f t="shared" ref="D17:D20" si="6">C17/B17</f>
        <v>1.7728400312793904E-2</v>
      </c>
      <c r="E17" s="542">
        <v>5345</v>
      </c>
      <c r="F17" s="544">
        <f>C17/E17</f>
        <v>10.043966323666979</v>
      </c>
      <c r="G17" s="573">
        <f t="shared" ref="G17:G20" si="7">(D17)/(D$17)</f>
        <v>1</v>
      </c>
      <c r="O17" s="65">
        <v>26493</v>
      </c>
    </row>
    <row r="18" spans="1:15" s="283" customFormat="1" ht="26.25">
      <c r="A18" s="571" t="s">
        <v>56</v>
      </c>
      <c r="B18" s="551">
        <v>26493</v>
      </c>
      <c r="C18" s="551">
        <v>586</v>
      </c>
      <c r="D18" s="555">
        <f t="shared" si="6"/>
        <v>2.2119050315177594E-2</v>
      </c>
      <c r="E18" s="551">
        <v>53</v>
      </c>
      <c r="F18" s="553">
        <f t="shared" ref="F18:F21" si="8">C18/E18</f>
        <v>11.056603773584905</v>
      </c>
      <c r="G18" s="574">
        <f t="shared" si="7"/>
        <v>1.2476619393129975</v>
      </c>
    </row>
    <row r="19" spans="1:15" s="285" customFormat="1" ht="26.25">
      <c r="A19" s="569" t="s">
        <v>57</v>
      </c>
      <c r="B19" s="548">
        <v>5187</v>
      </c>
      <c r="C19" s="548">
        <v>49</v>
      </c>
      <c r="D19" s="556">
        <f t="shared" si="6"/>
        <v>9.4466936572199737E-3</v>
      </c>
      <c r="E19" s="548">
        <v>9</v>
      </c>
      <c r="F19" s="550">
        <f t="shared" si="8"/>
        <v>5.4444444444444446</v>
      </c>
      <c r="G19" s="611">
        <f t="shared" si="7"/>
        <v>0.53285651782144483</v>
      </c>
    </row>
    <row r="20" spans="1:15" s="283" customFormat="1" ht="26.25">
      <c r="A20" s="571" t="s">
        <v>53</v>
      </c>
      <c r="B20" s="551">
        <v>13404</v>
      </c>
      <c r="C20" s="612">
        <v>418</v>
      </c>
      <c r="D20" s="555">
        <f t="shared" si="6"/>
        <v>3.1184720978812294E-2</v>
      </c>
      <c r="E20" s="551">
        <v>25</v>
      </c>
      <c r="F20" s="553">
        <f t="shared" si="8"/>
        <v>16.72</v>
      </c>
      <c r="G20" s="613">
        <f t="shared" si="7"/>
        <v>1.7590262194332043</v>
      </c>
    </row>
    <row r="21" spans="1:15" ht="26.25">
      <c r="A21" s="580" t="s">
        <v>59</v>
      </c>
      <c r="B21" s="563">
        <f>B18-B19-B20</f>
        <v>7902</v>
      </c>
      <c r="C21" s="563">
        <f>C18-C19-C20</f>
        <v>119</v>
      </c>
      <c r="D21" s="554">
        <f>C21/B21</f>
        <v>1.5059478613009365E-2</v>
      </c>
      <c r="E21" s="563">
        <f>E18-E19-E20</f>
        <v>19</v>
      </c>
      <c r="F21" s="544">
        <f t="shared" si="8"/>
        <v>6.2631578947368425</v>
      </c>
      <c r="G21" s="573">
        <f>(D21)/(D$17)</f>
        <v>0.84945501834937243</v>
      </c>
    </row>
    <row r="22" spans="1:15" ht="25.5">
      <c r="A22" s="776" t="s">
        <v>16</v>
      </c>
      <c r="B22" s="777"/>
      <c r="C22" s="777"/>
      <c r="D22" s="777"/>
      <c r="E22" s="777"/>
      <c r="F22" s="777"/>
      <c r="G22" s="778"/>
    </row>
    <row r="23" spans="1:15" ht="26.25">
      <c r="A23" s="565" t="s">
        <v>52</v>
      </c>
      <c r="B23" s="542">
        <v>3028192</v>
      </c>
      <c r="C23" s="542">
        <v>64980.100000000006</v>
      </c>
      <c r="D23" s="554">
        <f t="shared" ref="D23:D26" si="9">C23/B23</f>
        <v>2.1458381767074215E-2</v>
      </c>
      <c r="E23" s="542">
        <v>3814.1</v>
      </c>
      <c r="F23" s="544">
        <f>C23/E23</f>
        <v>17.036810781049265</v>
      </c>
      <c r="G23" s="573">
        <f t="shared" ref="G23:G26" si="10">(D23)/(D$23)</f>
        <v>1</v>
      </c>
    </row>
    <row r="24" spans="1:15" s="283" customFormat="1" ht="26.25">
      <c r="A24" s="571" t="s">
        <v>56</v>
      </c>
      <c r="B24" s="551">
        <v>26493</v>
      </c>
      <c r="C24" s="551">
        <v>408.3</v>
      </c>
      <c r="D24" s="555">
        <f t="shared" si="9"/>
        <v>1.5411618163288416E-2</v>
      </c>
      <c r="E24" s="551">
        <v>41.6</v>
      </c>
      <c r="F24" s="553">
        <f t="shared" ref="F24:F27" si="11">C24/E24</f>
        <v>9.8149038461538467</v>
      </c>
      <c r="G24" s="574">
        <f t="shared" si="10"/>
        <v>0.71820971080568774</v>
      </c>
    </row>
    <row r="25" spans="1:15" s="285" customFormat="1" ht="26.25">
      <c r="A25" s="569" t="s">
        <v>57</v>
      </c>
      <c r="B25" s="548">
        <v>5187</v>
      </c>
      <c r="C25" s="548">
        <v>47</v>
      </c>
      <c r="D25" s="556">
        <f t="shared" si="9"/>
        <v>9.0611143242722188E-3</v>
      </c>
      <c r="E25" s="548">
        <v>8</v>
      </c>
      <c r="F25" s="550">
        <f t="shared" si="11"/>
        <v>5.875</v>
      </c>
      <c r="G25" s="581">
        <f t="shared" si="10"/>
        <v>0.42226456881178298</v>
      </c>
    </row>
    <row r="26" spans="1:15" s="283" customFormat="1" ht="26.25">
      <c r="A26" s="571" t="s">
        <v>53</v>
      </c>
      <c r="B26" s="551">
        <v>13404</v>
      </c>
      <c r="C26" s="551">
        <v>311.40000000000003</v>
      </c>
      <c r="D26" s="555">
        <f t="shared" si="9"/>
        <v>2.3231871083258731E-2</v>
      </c>
      <c r="E26" s="551">
        <v>24.4</v>
      </c>
      <c r="F26" s="553">
        <f t="shared" si="11"/>
        <v>12.762295081967215</v>
      </c>
      <c r="G26" s="574">
        <f t="shared" si="10"/>
        <v>1.0826478592577637</v>
      </c>
    </row>
    <row r="27" spans="1:15" ht="26.25">
      <c r="A27" s="580" t="s">
        <v>59</v>
      </c>
      <c r="B27" s="563">
        <f>B24-B25-B26</f>
        <v>7902</v>
      </c>
      <c r="C27" s="563">
        <f>C24-C25-C26</f>
        <v>49.899999999999977</v>
      </c>
      <c r="D27" s="554">
        <f>C27/B27</f>
        <v>6.3148569982282941E-3</v>
      </c>
      <c r="E27" s="563">
        <f>E24-E25-E26</f>
        <v>9.2000000000000028</v>
      </c>
      <c r="F27" s="544">
        <f t="shared" si="11"/>
        <v>5.4239130434782563</v>
      </c>
      <c r="G27" s="614">
        <f>(D27)/(D$23)</f>
        <v>0.29428393374554568</v>
      </c>
    </row>
    <row r="28" spans="1:15" ht="25.5">
      <c r="A28" s="776" t="s">
        <v>15</v>
      </c>
      <c r="B28" s="777"/>
      <c r="C28" s="777"/>
      <c r="D28" s="777"/>
      <c r="E28" s="777"/>
      <c r="F28" s="777"/>
      <c r="G28" s="778"/>
    </row>
    <row r="29" spans="1:15" ht="26.25">
      <c r="A29" s="565" t="s">
        <v>52</v>
      </c>
      <c r="B29" s="542">
        <v>3028192</v>
      </c>
      <c r="C29" s="542">
        <v>104924.75</v>
      </c>
      <c r="D29" s="554">
        <f t="shared" ref="D29:D32" si="12">C29/B29</f>
        <v>3.4649305592247784E-2</v>
      </c>
      <c r="E29" s="542">
        <v>12729.5</v>
      </c>
      <c r="F29" s="544">
        <f>C29/E29</f>
        <v>8.2426450371185034</v>
      </c>
      <c r="G29" s="573">
        <f t="shared" ref="G29:G32" si="13">(D29)/(D$29)</f>
        <v>1</v>
      </c>
    </row>
    <row r="30" spans="1:15" s="283" customFormat="1" ht="26.25">
      <c r="A30" s="571" t="s">
        <v>56</v>
      </c>
      <c r="B30" s="551">
        <v>26493</v>
      </c>
      <c r="C30" s="608">
        <v>713</v>
      </c>
      <c r="D30" s="555">
        <f t="shared" si="12"/>
        <v>2.6912769410787754E-2</v>
      </c>
      <c r="E30" s="551">
        <v>113.25</v>
      </c>
      <c r="F30" s="553">
        <f t="shared" ref="F30:F33" si="14">C30/E30</f>
        <v>6.295805739514349</v>
      </c>
      <c r="G30" s="574">
        <f t="shared" si="13"/>
        <v>0.77671886783234834</v>
      </c>
    </row>
    <row r="31" spans="1:15" s="285" customFormat="1" ht="26.25">
      <c r="A31" s="569" t="s">
        <v>57</v>
      </c>
      <c r="B31" s="548">
        <v>5187</v>
      </c>
      <c r="C31" s="615">
        <v>53</v>
      </c>
      <c r="D31" s="556">
        <f t="shared" si="12"/>
        <v>1.0217852323115482E-2</v>
      </c>
      <c r="E31" s="548">
        <v>17</v>
      </c>
      <c r="F31" s="550">
        <f t="shared" si="14"/>
        <v>3.1176470588235294</v>
      </c>
      <c r="G31" s="611">
        <f t="shared" si="13"/>
        <v>0.29489342278194342</v>
      </c>
    </row>
    <row r="32" spans="1:15" s="283" customFormat="1" ht="26.25">
      <c r="A32" s="571" t="s">
        <v>53</v>
      </c>
      <c r="B32" s="551">
        <v>13404</v>
      </c>
      <c r="C32" s="551">
        <v>492.065</v>
      </c>
      <c r="D32" s="555">
        <f t="shared" si="12"/>
        <v>3.6710310355117876E-2</v>
      </c>
      <c r="E32" s="551">
        <v>79.045000000000002</v>
      </c>
      <c r="F32" s="553">
        <f t="shared" si="14"/>
        <v>6.2251249288380039</v>
      </c>
      <c r="G32" s="574">
        <f t="shared" si="13"/>
        <v>1.0594818489906825</v>
      </c>
    </row>
    <row r="33" spans="1:7" ht="26.25">
      <c r="A33" s="580" t="s">
        <v>59</v>
      </c>
      <c r="B33" s="563">
        <f>B30-B31-B32</f>
        <v>7902</v>
      </c>
      <c r="C33" s="563">
        <f>C30-C31-C32</f>
        <v>167.935</v>
      </c>
      <c r="D33" s="554">
        <f>C33/B33</f>
        <v>2.1252214629207795E-2</v>
      </c>
      <c r="E33" s="563">
        <f>E30-E31-E32</f>
        <v>17.204999999999998</v>
      </c>
      <c r="F33" s="544">
        <f t="shared" si="14"/>
        <v>9.760825341470504</v>
      </c>
      <c r="G33" s="573">
        <f>(D33)/(D$29)</f>
        <v>0.61335181949397077</v>
      </c>
    </row>
    <row r="34" spans="1:7" ht="25.5">
      <c r="A34" s="776" t="s">
        <v>14</v>
      </c>
      <c r="B34" s="777"/>
      <c r="C34" s="777"/>
      <c r="D34" s="777"/>
      <c r="E34" s="777"/>
      <c r="F34" s="777"/>
      <c r="G34" s="778"/>
    </row>
    <row r="35" spans="1:7" ht="26.25">
      <c r="A35" s="565" t="s">
        <v>52</v>
      </c>
      <c r="B35" s="542">
        <v>3028192</v>
      </c>
      <c r="C35" s="542">
        <v>79693.75</v>
      </c>
      <c r="D35" s="554">
        <f t="shared" ref="D35:D38" si="15">C35/B35</f>
        <v>2.6317271163783539E-2</v>
      </c>
      <c r="E35" s="542">
        <v>10755</v>
      </c>
      <c r="F35" s="544">
        <f>C35/E35</f>
        <v>7.4099256159925613</v>
      </c>
      <c r="G35" s="573">
        <f t="shared" ref="G35:G38" si="16">(D35)/(D$35)</f>
        <v>1</v>
      </c>
    </row>
    <row r="36" spans="1:7" s="283" customFormat="1" ht="26.25">
      <c r="A36" s="571" t="s">
        <v>56</v>
      </c>
      <c r="B36" s="551">
        <v>26493</v>
      </c>
      <c r="C36" s="551">
        <v>769.1</v>
      </c>
      <c r="D36" s="555">
        <f t="shared" si="15"/>
        <v>2.903030989317933E-2</v>
      </c>
      <c r="E36" s="551">
        <v>95.7</v>
      </c>
      <c r="F36" s="553">
        <f t="shared" ref="F36:F39" si="17">C36/E36</f>
        <v>8.03657262277952</v>
      </c>
      <c r="G36" s="574">
        <f t="shared" si="16"/>
        <v>1.1030896673333417</v>
      </c>
    </row>
    <row r="37" spans="1:7" s="285" customFormat="1" ht="26.25">
      <c r="A37" s="569" t="s">
        <v>57</v>
      </c>
      <c r="B37" s="548">
        <v>5187</v>
      </c>
      <c r="C37" s="615">
        <v>41</v>
      </c>
      <c r="D37" s="556">
        <f t="shared" si="15"/>
        <v>7.9043763254289575E-3</v>
      </c>
      <c r="E37" s="548">
        <v>9.9</v>
      </c>
      <c r="F37" s="550">
        <f t="shared" si="17"/>
        <v>4.141414141414141</v>
      </c>
      <c r="G37" s="611">
        <f t="shared" si="16"/>
        <v>0.30034938942706757</v>
      </c>
    </row>
    <row r="38" spans="1:7" s="283" customFormat="1" ht="26.25">
      <c r="A38" s="571" t="s">
        <v>53</v>
      </c>
      <c r="B38" s="551">
        <v>13404</v>
      </c>
      <c r="C38" s="551">
        <v>579</v>
      </c>
      <c r="D38" s="555">
        <f t="shared" si="15"/>
        <v>4.3196060877350048E-2</v>
      </c>
      <c r="E38" s="551">
        <v>63.3</v>
      </c>
      <c r="F38" s="553">
        <f t="shared" si="17"/>
        <v>9.1469194312796205</v>
      </c>
      <c r="G38" s="574">
        <f t="shared" si="16"/>
        <v>1.6413578979569212</v>
      </c>
    </row>
    <row r="39" spans="1:7" ht="27" thickBot="1">
      <c r="A39" s="583" t="s">
        <v>59</v>
      </c>
      <c r="B39" s="584">
        <f>B36-B37-B38</f>
        <v>7902</v>
      </c>
      <c r="C39" s="584">
        <f>C36-C37-C38</f>
        <v>149.10000000000002</v>
      </c>
      <c r="D39" s="585">
        <f>C39/B39</f>
        <v>1.8868640850417617E-2</v>
      </c>
      <c r="E39" s="584">
        <f>E36-E37-E38</f>
        <v>22.5</v>
      </c>
      <c r="F39" s="586">
        <f t="shared" si="17"/>
        <v>6.6266666666666678</v>
      </c>
      <c r="G39" s="616">
        <f>(D39)/(D$35)</f>
        <v>0.71696798399005979</v>
      </c>
    </row>
    <row r="40" spans="1:7">
      <c r="A40" s="297"/>
      <c r="B40" s="298"/>
      <c r="C40" s="298"/>
      <c r="D40" s="299"/>
      <c r="E40" s="298"/>
      <c r="F40" s="298"/>
      <c r="G40" s="300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  <row r="66" spans="1:7">
      <c r="A66" s="68"/>
      <c r="B66" s="66"/>
      <c r="C66" s="66"/>
      <c r="D66" s="67"/>
      <c r="E66" s="66"/>
      <c r="F66" s="66"/>
      <c r="G66" s="69"/>
    </row>
    <row r="67" spans="1:7">
      <c r="A67" s="68"/>
      <c r="B67" s="66"/>
      <c r="C67" s="66"/>
      <c r="D67" s="67"/>
      <c r="E67" s="66"/>
      <c r="F67" s="66"/>
      <c r="G67" s="69"/>
    </row>
    <row r="68" spans="1:7">
      <c r="A68" s="68"/>
      <c r="B68" s="66"/>
      <c r="C68" s="66"/>
      <c r="D68" s="67"/>
      <c r="E68" s="66"/>
      <c r="F68" s="66"/>
      <c r="G68" s="69"/>
    </row>
    <row r="69" spans="1:7">
      <c r="A69" s="68"/>
      <c r="B69" s="66"/>
      <c r="C69" s="66"/>
      <c r="D69" s="67"/>
      <c r="E69" s="66"/>
      <c r="F69" s="66"/>
      <c r="G69" s="69"/>
    </row>
    <row r="70" spans="1:7">
      <c r="A70" s="68"/>
      <c r="B70" s="66"/>
      <c r="C70" s="66"/>
      <c r="D70" s="67"/>
      <c r="E70" s="66"/>
      <c r="F70" s="66"/>
      <c r="G70" s="69"/>
    </row>
    <row r="71" spans="1:7">
      <c r="A71" s="68"/>
      <c r="B71" s="66"/>
      <c r="C71" s="66"/>
      <c r="D71" s="67"/>
      <c r="E71" s="66"/>
      <c r="F71" s="66"/>
      <c r="G71" s="69"/>
    </row>
    <row r="72" spans="1:7">
      <c r="A72" s="68"/>
      <c r="B72" s="66"/>
      <c r="C72" s="66"/>
      <c r="D72" s="67"/>
      <c r="E72" s="66"/>
      <c r="F72" s="66"/>
      <c r="G72" s="69"/>
    </row>
  </sheetData>
  <mergeCells count="13">
    <mergeCell ref="A34:G34"/>
    <mergeCell ref="A1:G1"/>
    <mergeCell ref="A2:A3"/>
    <mergeCell ref="B2:C2"/>
    <mergeCell ref="D2:D3"/>
    <mergeCell ref="E2:E3"/>
    <mergeCell ref="F2:F3"/>
    <mergeCell ref="G2:G3"/>
    <mergeCell ref="A4:G4"/>
    <mergeCell ref="A10:G10"/>
    <mergeCell ref="A16:G16"/>
    <mergeCell ref="A22:G22"/>
    <mergeCell ref="A28:G28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9 D21 D27 D33 D39 D15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71"/>
  <sheetViews>
    <sheetView workbookViewId="0">
      <selection activeCell="A2" sqref="A2:H8"/>
    </sheetView>
  </sheetViews>
  <sheetFormatPr defaultColWidth="8.85546875" defaultRowHeight="15"/>
  <cols>
    <col min="1" max="1" width="35.140625" style="65" bestFit="1" customWidth="1"/>
    <col min="2" max="2" width="20.42578125" style="70" customWidth="1"/>
    <col min="3" max="3" width="17.28515625" style="70" customWidth="1"/>
    <col min="4" max="4" width="17" style="71" customWidth="1"/>
    <col min="5" max="5" width="20.28515625" style="71" customWidth="1"/>
    <col min="6" max="6" width="17" style="70" customWidth="1"/>
    <col min="7" max="7" width="15.42578125" style="70" customWidth="1"/>
    <col min="8" max="8" width="14.42578125" style="72" bestFit="1" customWidth="1"/>
    <col min="9" max="16384" width="8.85546875" style="65"/>
  </cols>
  <sheetData>
    <row r="1" spans="1:8" ht="18.75">
      <c r="A1" s="806" t="s">
        <v>109</v>
      </c>
      <c r="B1" s="806"/>
      <c r="C1" s="806"/>
      <c r="D1" s="806"/>
      <c r="E1" s="806"/>
      <c r="F1" s="806"/>
      <c r="G1" s="806"/>
      <c r="H1" s="806"/>
    </row>
    <row r="2" spans="1:8" ht="33">
      <c r="A2" s="810" t="s">
        <v>58</v>
      </c>
      <c r="B2" s="812" t="s">
        <v>101</v>
      </c>
      <c r="C2" s="813"/>
      <c r="D2" s="814" t="s">
        <v>110</v>
      </c>
      <c r="E2" s="814" t="s">
        <v>111</v>
      </c>
      <c r="F2" s="816" t="s">
        <v>48</v>
      </c>
      <c r="G2" s="816" t="s">
        <v>102</v>
      </c>
      <c r="H2" s="818" t="s">
        <v>50</v>
      </c>
    </row>
    <row r="3" spans="1:8" ht="30" customHeight="1">
      <c r="A3" s="811"/>
      <c r="B3" s="618" t="s">
        <v>58</v>
      </c>
      <c r="C3" s="618" t="s">
        <v>100</v>
      </c>
      <c r="D3" s="815"/>
      <c r="E3" s="815"/>
      <c r="F3" s="817"/>
      <c r="G3" s="817"/>
      <c r="H3" s="819"/>
    </row>
    <row r="4" spans="1:8" ht="33.75">
      <c r="A4" s="619" t="s">
        <v>52</v>
      </c>
      <c r="B4" s="620">
        <v>3028192</v>
      </c>
      <c r="C4" s="620">
        <v>469289.6</v>
      </c>
      <c r="D4" s="621">
        <f t="shared" ref="D4:D7" si="0">C4/B4</f>
        <v>0.15497352875907472</v>
      </c>
      <c r="E4" s="621"/>
      <c r="F4" s="620">
        <v>58987.6</v>
      </c>
      <c r="G4" s="622">
        <f>C4/F4</f>
        <v>7.9557330693230437</v>
      </c>
      <c r="H4" s="623">
        <f t="shared" ref="H4:H7" si="1">(D4)/(D$4)</f>
        <v>1</v>
      </c>
    </row>
    <row r="5" spans="1:8" s="283" customFormat="1" ht="33.75">
      <c r="A5" s="624" t="s">
        <v>56</v>
      </c>
      <c r="B5" s="625">
        <v>26493</v>
      </c>
      <c r="C5" s="625">
        <v>3616.2000000000003</v>
      </c>
      <c r="D5" s="626">
        <f t="shared" si="0"/>
        <v>0.13649643302004305</v>
      </c>
      <c r="E5" s="626">
        <f>C5/C$5</f>
        <v>1</v>
      </c>
      <c r="F5" s="625">
        <v>545.25000000000011</v>
      </c>
      <c r="G5" s="627">
        <f t="shared" ref="G5:G8" si="2">C5/F5</f>
        <v>6.6321870701513062</v>
      </c>
      <c r="H5" s="628">
        <f t="shared" si="1"/>
        <v>0.88077256879298027</v>
      </c>
    </row>
    <row r="6" spans="1:8" s="295" customFormat="1" ht="33.75">
      <c r="A6" s="629" t="s">
        <v>57</v>
      </c>
      <c r="B6" s="630">
        <v>5187</v>
      </c>
      <c r="C6" s="630">
        <v>396.5</v>
      </c>
      <c r="D6" s="631">
        <f t="shared" si="0"/>
        <v>7.6441102756892226E-2</v>
      </c>
      <c r="E6" s="631">
        <f>C6/C$5</f>
        <v>0.10964548420994413</v>
      </c>
      <c r="F6" s="630">
        <v>87.4</v>
      </c>
      <c r="G6" s="632">
        <f t="shared" si="2"/>
        <v>4.5366132723112127</v>
      </c>
      <c r="H6" s="633">
        <f t="shared" si="1"/>
        <v>0.49325264365457699</v>
      </c>
    </row>
    <row r="7" spans="1:8" s="283" customFormat="1" ht="33.75">
      <c r="A7" s="624" t="s">
        <v>53</v>
      </c>
      <c r="B7" s="625">
        <v>13404</v>
      </c>
      <c r="C7" s="625">
        <v>2600.7650000000003</v>
      </c>
      <c r="D7" s="626">
        <f t="shared" si="0"/>
        <v>0.19402902118770518</v>
      </c>
      <c r="E7" s="626">
        <f>C7/C$5</f>
        <v>0.71919832973839948</v>
      </c>
      <c r="F7" s="625">
        <v>350.44499999999999</v>
      </c>
      <c r="G7" s="627">
        <f t="shared" si="2"/>
        <v>7.4213214627116963</v>
      </c>
      <c r="H7" s="628">
        <f t="shared" si="1"/>
        <v>1.2520139583925136</v>
      </c>
    </row>
    <row r="8" spans="1:8" s="296" customFormat="1" ht="33.75">
      <c r="A8" s="619" t="s">
        <v>59</v>
      </c>
      <c r="B8" s="620">
        <f>B5-B6-B7</f>
        <v>7902</v>
      </c>
      <c r="C8" s="620">
        <f>C5-C6-C7</f>
        <v>618.93499999999995</v>
      </c>
      <c r="D8" s="621">
        <f>C8/B8</f>
        <v>7.8326373070108826E-2</v>
      </c>
      <c r="E8" s="621">
        <f>C8/C$5</f>
        <v>0.17115618605165642</v>
      </c>
      <c r="F8" s="620">
        <f>F5-F6-F7</f>
        <v>107.40500000000014</v>
      </c>
      <c r="G8" s="622">
        <f t="shared" si="2"/>
        <v>5.7626274382011928</v>
      </c>
      <c r="H8" s="623">
        <f>(D8)/(D$4)</f>
        <v>0.5054177555179552</v>
      </c>
    </row>
    <row r="9" spans="1:8">
      <c r="A9" s="807"/>
      <c r="B9" s="808"/>
      <c r="C9" s="808"/>
      <c r="D9" s="808"/>
      <c r="E9" s="808"/>
      <c r="F9" s="808"/>
      <c r="G9" s="808"/>
      <c r="H9" s="809"/>
    </row>
    <row r="10" spans="1:8">
      <c r="A10" s="77"/>
      <c r="B10" s="78"/>
      <c r="C10" s="78"/>
      <c r="D10" s="79"/>
      <c r="E10" s="79"/>
      <c r="F10" s="78"/>
      <c r="G10" s="78"/>
      <c r="H10" s="80"/>
    </row>
    <row r="11" spans="1:8">
      <c r="A11" s="81"/>
      <c r="B11" s="82"/>
      <c r="C11" s="82"/>
      <c r="D11" s="83"/>
      <c r="E11" s="83"/>
      <c r="F11" s="82"/>
      <c r="G11" s="82"/>
      <c r="H11" s="84"/>
    </row>
    <row r="12" spans="1:8">
      <c r="A12" s="77"/>
      <c r="B12" s="78"/>
      <c r="C12" s="78"/>
      <c r="D12" s="79"/>
      <c r="E12" s="79"/>
      <c r="F12" s="78"/>
      <c r="G12" s="78"/>
      <c r="H12" s="80"/>
    </row>
    <row r="13" spans="1:8">
      <c r="A13" s="81"/>
      <c r="B13" s="82"/>
      <c r="C13" s="82"/>
      <c r="D13" s="83"/>
      <c r="E13" s="83"/>
      <c r="F13" s="82"/>
      <c r="G13" s="82"/>
      <c r="H13" s="84"/>
    </row>
    <row r="14" spans="1:8">
      <c r="A14" s="77"/>
      <c r="B14" s="78"/>
      <c r="C14" s="78"/>
      <c r="D14" s="79"/>
      <c r="E14" s="79"/>
      <c r="F14" s="78"/>
      <c r="G14" s="78"/>
      <c r="H14" s="80"/>
    </row>
    <row r="15" spans="1:8">
      <c r="A15" s="807"/>
      <c r="B15" s="808"/>
      <c r="C15" s="808"/>
      <c r="D15" s="808"/>
      <c r="E15" s="808"/>
      <c r="F15" s="808"/>
      <c r="G15" s="808"/>
      <c r="H15" s="809"/>
    </row>
    <row r="16" spans="1:8">
      <c r="A16" s="77"/>
      <c r="B16" s="78"/>
      <c r="C16" s="78"/>
      <c r="D16" s="79"/>
      <c r="E16" s="79"/>
      <c r="F16" s="78"/>
      <c r="G16" s="78"/>
      <c r="H16" s="80"/>
    </row>
    <row r="17" spans="1:8">
      <c r="A17" s="81"/>
      <c r="B17" s="82"/>
      <c r="C17" s="82"/>
      <c r="D17" s="83"/>
      <c r="E17" s="83"/>
      <c r="F17" s="82"/>
      <c r="G17" s="82"/>
      <c r="H17" s="84"/>
    </row>
    <row r="18" spans="1:8">
      <c r="A18" s="77"/>
      <c r="B18" s="78"/>
      <c r="C18" s="78"/>
      <c r="D18" s="79"/>
      <c r="E18" s="79"/>
      <c r="F18" s="78"/>
      <c r="G18" s="78"/>
      <c r="H18" s="80"/>
    </row>
    <row r="19" spans="1:8">
      <c r="A19" s="81"/>
      <c r="B19" s="82"/>
      <c r="C19" s="82"/>
      <c r="D19" s="83"/>
      <c r="E19" s="83"/>
      <c r="F19" s="82"/>
      <c r="G19" s="82"/>
      <c r="H19" s="84"/>
    </row>
    <row r="20" spans="1:8">
      <c r="A20" s="85"/>
      <c r="B20" s="86"/>
      <c r="C20" s="86"/>
      <c r="D20" s="87"/>
      <c r="E20" s="87"/>
      <c r="F20" s="86"/>
      <c r="G20" s="86"/>
      <c r="H20" s="88"/>
    </row>
    <row r="21" spans="1:8">
      <c r="A21" s="68"/>
      <c r="B21" s="66"/>
      <c r="C21" s="66"/>
      <c r="D21" s="67"/>
      <c r="E21" s="67"/>
      <c r="F21" s="66"/>
      <c r="G21" s="66"/>
      <c r="H21" s="69"/>
    </row>
    <row r="22" spans="1:8">
      <c r="A22" s="68"/>
      <c r="B22" s="66"/>
      <c r="C22" s="66"/>
      <c r="D22" s="67"/>
      <c r="E22" s="67"/>
      <c r="F22" s="66"/>
      <c r="G22" s="66"/>
      <c r="H22" s="69"/>
    </row>
    <row r="23" spans="1:8">
      <c r="A23" s="68"/>
      <c r="B23" s="66"/>
      <c r="C23" s="66"/>
      <c r="D23" s="67"/>
      <c r="E23" s="67"/>
      <c r="F23" s="66"/>
      <c r="G23" s="66"/>
      <c r="H23" s="69"/>
    </row>
    <row r="24" spans="1:8">
      <c r="A24" s="68"/>
      <c r="B24" s="66"/>
      <c r="C24" s="66"/>
      <c r="D24" s="67"/>
      <c r="E24" s="67"/>
      <c r="F24" s="66"/>
      <c r="G24" s="66"/>
      <c r="H24" s="69"/>
    </row>
    <row r="25" spans="1:8">
      <c r="A25" s="68"/>
      <c r="B25" s="66"/>
      <c r="C25" s="66"/>
      <c r="D25" s="67"/>
      <c r="E25" s="67"/>
      <c r="F25" s="66"/>
      <c r="G25" s="66"/>
      <c r="H25" s="69"/>
    </row>
    <row r="26" spans="1:8">
      <c r="A26" s="68"/>
      <c r="B26" s="66"/>
      <c r="C26" s="66"/>
      <c r="D26" s="67"/>
      <c r="E26" s="67"/>
      <c r="F26" s="66"/>
      <c r="G26" s="66"/>
      <c r="H26" s="69"/>
    </row>
    <row r="27" spans="1:8">
      <c r="A27" s="68"/>
      <c r="B27" s="66"/>
      <c r="C27" s="66"/>
      <c r="D27" s="67"/>
      <c r="E27" s="67"/>
      <c r="F27" s="66"/>
      <c r="G27" s="66"/>
      <c r="H27" s="69"/>
    </row>
    <row r="28" spans="1:8">
      <c r="A28" s="68"/>
      <c r="B28" s="66"/>
      <c r="C28" s="66"/>
      <c r="D28" s="67"/>
      <c r="E28" s="67"/>
      <c r="F28" s="66"/>
      <c r="G28" s="66"/>
      <c r="H28" s="69"/>
    </row>
    <row r="29" spans="1:8">
      <c r="A29" s="68"/>
      <c r="B29" s="66"/>
      <c r="C29" s="66"/>
      <c r="D29" s="67"/>
      <c r="E29" s="67"/>
      <c r="F29" s="66"/>
      <c r="G29" s="66"/>
      <c r="H29" s="69"/>
    </row>
    <row r="30" spans="1:8">
      <c r="A30" s="68"/>
      <c r="B30" s="66"/>
      <c r="C30" s="66"/>
      <c r="D30" s="67"/>
      <c r="E30" s="67"/>
      <c r="F30" s="66"/>
      <c r="G30" s="66"/>
      <c r="H30" s="69"/>
    </row>
    <row r="31" spans="1:8">
      <c r="A31" s="68"/>
      <c r="B31" s="66"/>
      <c r="C31" s="66"/>
      <c r="D31" s="67"/>
      <c r="E31" s="67"/>
      <c r="F31" s="66"/>
      <c r="G31" s="66"/>
      <c r="H31" s="69"/>
    </row>
    <row r="32" spans="1:8">
      <c r="A32" s="68"/>
      <c r="B32" s="66"/>
      <c r="C32" s="66"/>
      <c r="D32" s="67"/>
      <c r="E32" s="67"/>
      <c r="F32" s="66"/>
      <c r="G32" s="66"/>
      <c r="H32" s="69"/>
    </row>
    <row r="33" spans="1:8">
      <c r="A33" s="68"/>
      <c r="B33" s="66"/>
      <c r="C33" s="66"/>
      <c r="D33" s="67"/>
      <c r="E33" s="67"/>
      <c r="F33" s="66"/>
      <c r="G33" s="66"/>
      <c r="H33" s="69"/>
    </row>
    <row r="34" spans="1:8">
      <c r="A34" s="68"/>
      <c r="B34" s="66"/>
      <c r="C34" s="66"/>
      <c r="D34" s="67"/>
      <c r="E34" s="67"/>
      <c r="F34" s="66"/>
      <c r="G34" s="66"/>
      <c r="H34" s="69"/>
    </row>
    <row r="35" spans="1:8">
      <c r="A35" s="68"/>
      <c r="B35" s="66"/>
      <c r="C35" s="66"/>
      <c r="D35" s="67"/>
      <c r="E35" s="67"/>
      <c r="F35" s="66"/>
      <c r="G35" s="66"/>
      <c r="H35" s="69"/>
    </row>
    <row r="36" spans="1:8">
      <c r="A36" s="68"/>
      <c r="B36" s="66"/>
      <c r="C36" s="66"/>
      <c r="D36" s="67"/>
      <c r="E36" s="67"/>
      <c r="F36" s="66"/>
      <c r="G36" s="66"/>
      <c r="H36" s="69"/>
    </row>
    <row r="37" spans="1:8">
      <c r="A37" s="68"/>
      <c r="B37" s="66"/>
      <c r="C37" s="66"/>
      <c r="D37" s="67"/>
      <c r="E37" s="67"/>
      <c r="F37" s="66"/>
      <c r="G37" s="66"/>
      <c r="H37" s="69"/>
    </row>
    <row r="38" spans="1:8">
      <c r="A38" s="68"/>
      <c r="B38" s="66"/>
      <c r="C38" s="66"/>
      <c r="D38" s="67"/>
      <c r="E38" s="67"/>
      <c r="F38" s="66"/>
      <c r="G38" s="66"/>
      <c r="H38" s="69"/>
    </row>
    <row r="39" spans="1:8">
      <c r="A39" s="68"/>
      <c r="B39" s="66"/>
      <c r="C39" s="66"/>
      <c r="D39" s="67"/>
      <c r="E39" s="67"/>
      <c r="F39" s="66"/>
      <c r="G39" s="66"/>
      <c r="H39" s="69"/>
    </row>
    <row r="40" spans="1:8">
      <c r="A40" s="68"/>
      <c r="B40" s="66"/>
      <c r="C40" s="66"/>
      <c r="D40" s="67"/>
      <c r="E40" s="67"/>
      <c r="F40" s="66"/>
      <c r="G40" s="66"/>
      <c r="H40" s="69"/>
    </row>
    <row r="41" spans="1:8">
      <c r="A41" s="68"/>
      <c r="B41" s="66"/>
      <c r="C41" s="66"/>
      <c r="D41" s="67"/>
      <c r="E41" s="67"/>
      <c r="F41" s="66"/>
      <c r="G41" s="66"/>
      <c r="H41" s="69"/>
    </row>
    <row r="42" spans="1:8">
      <c r="A42" s="68"/>
      <c r="B42" s="66"/>
      <c r="C42" s="66"/>
      <c r="D42" s="67"/>
      <c r="E42" s="67"/>
      <c r="F42" s="66"/>
      <c r="G42" s="66"/>
      <c r="H42" s="69"/>
    </row>
    <row r="43" spans="1:8">
      <c r="A43" s="68"/>
      <c r="B43" s="66"/>
      <c r="C43" s="66"/>
      <c r="D43" s="67"/>
      <c r="E43" s="67"/>
      <c r="F43" s="66"/>
      <c r="G43" s="66"/>
      <c r="H43" s="69"/>
    </row>
    <row r="44" spans="1:8">
      <c r="A44" s="68"/>
      <c r="B44" s="66"/>
      <c r="C44" s="66"/>
      <c r="D44" s="67"/>
      <c r="E44" s="67"/>
      <c r="F44" s="66"/>
      <c r="G44" s="66"/>
      <c r="H44" s="69"/>
    </row>
    <row r="45" spans="1:8">
      <c r="A45" s="68"/>
      <c r="B45" s="66"/>
      <c r="C45" s="66"/>
      <c r="D45" s="67"/>
      <c r="E45" s="67"/>
      <c r="F45" s="66"/>
      <c r="G45" s="66"/>
      <c r="H45" s="69"/>
    </row>
    <row r="46" spans="1:8">
      <c r="A46" s="68"/>
      <c r="B46" s="66"/>
      <c r="C46" s="66"/>
      <c r="D46" s="67"/>
      <c r="E46" s="67"/>
      <c r="F46" s="66"/>
      <c r="G46" s="66"/>
      <c r="H46" s="69"/>
    </row>
    <row r="47" spans="1:8">
      <c r="A47" s="68"/>
      <c r="B47" s="66"/>
      <c r="C47" s="66"/>
      <c r="D47" s="67"/>
      <c r="E47" s="67"/>
      <c r="F47" s="66"/>
      <c r="G47" s="66"/>
      <c r="H47" s="69"/>
    </row>
    <row r="48" spans="1:8">
      <c r="A48" s="68"/>
      <c r="B48" s="66"/>
      <c r="C48" s="66"/>
      <c r="D48" s="67"/>
      <c r="E48" s="67"/>
      <c r="F48" s="66"/>
      <c r="G48" s="66"/>
      <c r="H48" s="69"/>
    </row>
    <row r="49" spans="1:8">
      <c r="A49" s="68"/>
      <c r="B49" s="66"/>
      <c r="C49" s="66"/>
      <c r="D49" s="67"/>
      <c r="E49" s="67"/>
      <c r="F49" s="66"/>
      <c r="G49" s="66"/>
      <c r="H49" s="69"/>
    </row>
    <row r="50" spans="1:8">
      <c r="A50" s="68"/>
      <c r="B50" s="66"/>
      <c r="C50" s="66"/>
      <c r="D50" s="67"/>
      <c r="E50" s="67"/>
      <c r="F50" s="66"/>
      <c r="G50" s="66"/>
      <c r="H50" s="69"/>
    </row>
    <row r="51" spans="1:8">
      <c r="A51" s="68"/>
      <c r="B51" s="66"/>
      <c r="C51" s="66"/>
      <c r="D51" s="67"/>
      <c r="E51" s="67"/>
      <c r="F51" s="66"/>
      <c r="G51" s="66"/>
      <c r="H51" s="69"/>
    </row>
    <row r="52" spans="1:8">
      <c r="A52" s="68"/>
      <c r="B52" s="66"/>
      <c r="C52" s="66"/>
      <c r="D52" s="67"/>
      <c r="E52" s="67"/>
      <c r="F52" s="66"/>
      <c r="G52" s="66"/>
      <c r="H52" s="69"/>
    </row>
    <row r="53" spans="1:8">
      <c r="A53" s="68"/>
      <c r="B53" s="66"/>
      <c r="C53" s="66"/>
      <c r="D53" s="67"/>
      <c r="E53" s="67"/>
      <c r="F53" s="66"/>
      <c r="G53" s="66"/>
      <c r="H53" s="69"/>
    </row>
    <row r="54" spans="1:8">
      <c r="A54" s="68"/>
      <c r="B54" s="66"/>
      <c r="C54" s="66"/>
      <c r="D54" s="67"/>
      <c r="E54" s="67"/>
      <c r="F54" s="66"/>
      <c r="G54" s="66"/>
      <c r="H54" s="69"/>
    </row>
    <row r="55" spans="1:8">
      <c r="A55" s="68"/>
      <c r="B55" s="66"/>
      <c r="C55" s="66"/>
      <c r="D55" s="67"/>
      <c r="E55" s="67"/>
      <c r="F55" s="66"/>
      <c r="G55" s="66"/>
      <c r="H55" s="69"/>
    </row>
    <row r="56" spans="1:8">
      <c r="A56" s="68"/>
      <c r="B56" s="66"/>
      <c r="C56" s="66"/>
      <c r="D56" s="67"/>
      <c r="E56" s="67"/>
      <c r="F56" s="66"/>
      <c r="G56" s="66"/>
      <c r="H56" s="69"/>
    </row>
    <row r="57" spans="1:8">
      <c r="A57" s="68"/>
      <c r="B57" s="66"/>
      <c r="C57" s="66"/>
      <c r="D57" s="67"/>
      <c r="E57" s="67"/>
      <c r="F57" s="66"/>
      <c r="G57" s="66"/>
      <c r="H57" s="69"/>
    </row>
    <row r="58" spans="1:8">
      <c r="A58" s="68"/>
      <c r="B58" s="66"/>
      <c r="C58" s="66"/>
      <c r="D58" s="67"/>
      <c r="E58" s="67"/>
      <c r="F58" s="66"/>
      <c r="G58" s="66"/>
      <c r="H58" s="69"/>
    </row>
    <row r="59" spans="1:8">
      <c r="A59" s="68"/>
      <c r="B59" s="66"/>
      <c r="C59" s="66"/>
      <c r="D59" s="67"/>
      <c r="E59" s="67"/>
      <c r="F59" s="66"/>
      <c r="G59" s="66"/>
      <c r="H59" s="69"/>
    </row>
    <row r="60" spans="1:8">
      <c r="A60" s="68"/>
      <c r="B60" s="66"/>
      <c r="C60" s="66"/>
      <c r="D60" s="67"/>
      <c r="E60" s="67"/>
      <c r="F60" s="66"/>
      <c r="G60" s="66"/>
      <c r="H60" s="69"/>
    </row>
    <row r="61" spans="1:8">
      <c r="A61" s="68"/>
      <c r="B61" s="66"/>
      <c r="C61" s="66"/>
      <c r="D61" s="67"/>
      <c r="E61" s="67"/>
      <c r="F61" s="66"/>
      <c r="G61" s="66"/>
      <c r="H61" s="69"/>
    </row>
    <row r="62" spans="1:8">
      <c r="A62" s="68"/>
      <c r="B62" s="66"/>
      <c r="C62" s="66"/>
      <c r="D62" s="67"/>
      <c r="E62" s="67"/>
      <c r="F62" s="66"/>
      <c r="G62" s="66"/>
      <c r="H62" s="69"/>
    </row>
    <row r="63" spans="1:8">
      <c r="A63" s="68"/>
      <c r="B63" s="66"/>
      <c r="C63" s="66"/>
      <c r="D63" s="67"/>
      <c r="E63" s="67"/>
      <c r="F63" s="66"/>
      <c r="G63" s="66"/>
      <c r="H63" s="69"/>
    </row>
    <row r="64" spans="1:8">
      <c r="A64" s="68"/>
      <c r="B64" s="66"/>
      <c r="C64" s="66"/>
      <c r="D64" s="67"/>
      <c r="E64" s="67"/>
      <c r="F64" s="66"/>
      <c r="G64" s="66"/>
      <c r="H64" s="69"/>
    </row>
    <row r="65" spans="1:8">
      <c r="A65" s="68"/>
      <c r="B65" s="66"/>
      <c r="C65" s="66"/>
      <c r="D65" s="67"/>
      <c r="E65" s="67"/>
      <c r="F65" s="66"/>
      <c r="G65" s="66"/>
      <c r="H65" s="69"/>
    </row>
    <row r="66" spans="1:8">
      <c r="A66" s="68"/>
      <c r="B66" s="66"/>
      <c r="C66" s="66"/>
      <c r="D66" s="67"/>
      <c r="E66" s="67"/>
      <c r="F66" s="66"/>
      <c r="G66" s="66"/>
      <c r="H66" s="69"/>
    </row>
    <row r="67" spans="1:8">
      <c r="A67" s="68"/>
      <c r="B67" s="66"/>
      <c r="C67" s="66"/>
      <c r="D67" s="67"/>
      <c r="E67" s="67"/>
      <c r="F67" s="66"/>
      <c r="G67" s="66"/>
      <c r="H67" s="69"/>
    </row>
    <row r="68" spans="1:8">
      <c r="A68" s="68"/>
      <c r="B68" s="66"/>
      <c r="C68" s="66"/>
      <c r="D68" s="67"/>
      <c r="E68" s="67"/>
      <c r="F68" s="66"/>
      <c r="G68" s="66"/>
      <c r="H68" s="69"/>
    </row>
    <row r="69" spans="1:8">
      <c r="A69" s="68"/>
      <c r="B69" s="66"/>
      <c r="C69" s="66"/>
      <c r="D69" s="67"/>
      <c r="E69" s="67"/>
      <c r="F69" s="66"/>
      <c r="G69" s="66"/>
      <c r="H69" s="69"/>
    </row>
    <row r="70" spans="1:8">
      <c r="A70" s="68"/>
      <c r="B70" s="66"/>
      <c r="C70" s="66"/>
      <c r="D70" s="67"/>
      <c r="E70" s="67"/>
      <c r="F70" s="66"/>
      <c r="G70" s="66"/>
      <c r="H70" s="69"/>
    </row>
    <row r="71" spans="1:8">
      <c r="A71" s="68"/>
      <c r="B71" s="66"/>
      <c r="C71" s="66"/>
      <c r="D71" s="67"/>
      <c r="E71" s="67"/>
      <c r="F71" s="66"/>
      <c r="G71" s="66"/>
      <c r="H71" s="69"/>
    </row>
  </sheetData>
  <mergeCells count="10">
    <mergeCell ref="A1:H1"/>
    <mergeCell ref="A9:H9"/>
    <mergeCell ref="A15:H15"/>
    <mergeCell ref="A2:A3"/>
    <mergeCell ref="B2:C2"/>
    <mergeCell ref="D2:D3"/>
    <mergeCell ref="F2:F3"/>
    <mergeCell ref="G2:G3"/>
    <mergeCell ref="H2:H3"/>
    <mergeCell ref="E2:E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0"/>
  <sheetViews>
    <sheetView workbookViewId="0">
      <selection activeCell="D2" sqref="D1:D1048576"/>
    </sheetView>
  </sheetViews>
  <sheetFormatPr defaultColWidth="8.85546875" defaultRowHeight="15"/>
  <cols>
    <col min="1" max="1" width="26.7109375" style="65" bestFit="1" customWidth="1"/>
    <col min="2" max="2" width="10.85546875" style="70" bestFit="1" customWidth="1"/>
    <col min="3" max="3" width="11.7109375" style="70" bestFit="1" customWidth="1"/>
    <col min="4" max="4" width="10.42578125" style="70" bestFit="1" customWidth="1"/>
    <col min="5" max="5" width="9.28515625" style="71" customWidth="1"/>
    <col min="6" max="6" width="11.28515625" style="70" bestFit="1" customWidth="1"/>
    <col min="7" max="7" width="8.140625" style="72" bestFit="1" customWidth="1"/>
    <col min="8" max="16384" width="8.85546875" style="65"/>
  </cols>
  <sheetData>
    <row r="1" spans="1:7">
      <c r="A1" s="748" t="s">
        <v>73</v>
      </c>
      <c r="B1" s="748"/>
      <c r="C1" s="748"/>
      <c r="D1" s="748"/>
      <c r="E1" s="748"/>
      <c r="F1" s="748"/>
      <c r="G1" s="748"/>
    </row>
    <row r="2" spans="1:7" ht="30" customHeight="1">
      <c r="A2" s="73" t="s">
        <v>58</v>
      </c>
      <c r="B2" s="74" t="s">
        <v>60</v>
      </c>
      <c r="C2" s="74" t="s">
        <v>61</v>
      </c>
      <c r="D2" s="74" t="s">
        <v>49</v>
      </c>
      <c r="E2" s="75" t="s">
        <v>51</v>
      </c>
      <c r="F2" s="74" t="s">
        <v>48</v>
      </c>
      <c r="G2" s="76" t="s">
        <v>50</v>
      </c>
    </row>
    <row r="3" spans="1:7">
      <c r="A3" s="77" t="s">
        <v>52</v>
      </c>
      <c r="B3" s="78">
        <v>3028192</v>
      </c>
      <c r="C3" s="78">
        <v>307900</v>
      </c>
      <c r="D3" s="78">
        <v>474682</v>
      </c>
      <c r="E3" s="79">
        <f>D3/B3</f>
        <v>0.15675426128858408</v>
      </c>
      <c r="F3" s="78">
        <v>50225</v>
      </c>
      <c r="G3" s="80">
        <v>1</v>
      </c>
    </row>
    <row r="4" spans="1:7">
      <c r="A4" s="81" t="s">
        <v>56</v>
      </c>
      <c r="B4" s="82">
        <v>26493</v>
      </c>
      <c r="C4" s="82">
        <v>2884</v>
      </c>
      <c r="D4" s="82">
        <v>690</v>
      </c>
      <c r="E4" s="83">
        <v>2.2059528757313214E-2</v>
      </c>
      <c r="F4" s="82">
        <v>281</v>
      </c>
      <c r="G4" s="84">
        <v>0.14072682028529798</v>
      </c>
    </row>
    <row r="5" spans="1:7">
      <c r="A5" s="77" t="s">
        <v>57</v>
      </c>
      <c r="B5" s="78">
        <v>5187</v>
      </c>
      <c r="C5" s="78">
        <v>458</v>
      </c>
      <c r="D5" s="78">
        <v>77</v>
      </c>
      <c r="E5" s="79">
        <v>8.9816866907733578E-3</v>
      </c>
      <c r="F5" s="78">
        <v>31</v>
      </c>
      <c r="G5" s="80">
        <v>5.7297878966352959E-2</v>
      </c>
    </row>
    <row r="6" spans="1:7">
      <c r="A6" s="81" t="s">
        <v>53</v>
      </c>
      <c r="B6" s="82">
        <v>13404</v>
      </c>
      <c r="C6" s="82">
        <v>1632</v>
      </c>
      <c r="D6" s="82">
        <v>454</v>
      </c>
      <c r="E6" s="83">
        <v>2.6669799682782117E-2</v>
      </c>
      <c r="F6" s="82">
        <v>177</v>
      </c>
      <c r="G6" s="84">
        <v>0.17013763749416105</v>
      </c>
    </row>
    <row r="7" spans="1:7">
      <c r="A7" s="77" t="s">
        <v>59</v>
      </c>
      <c r="B7" s="78">
        <f>B4-B5-B6</f>
        <v>7902</v>
      </c>
      <c r="C7" s="78">
        <f>C4-C5-C6</f>
        <v>794</v>
      </c>
      <c r="D7" s="78">
        <f>D4-D5-D6</f>
        <v>159</v>
      </c>
      <c r="E7" s="79">
        <f>D7/B7</f>
        <v>2.0121488230827638E-2</v>
      </c>
      <c r="F7" s="78">
        <f>F4-F5-F6</f>
        <v>73</v>
      </c>
      <c r="G7" s="80">
        <f>(E7)/(D3/B3)</f>
        <v>0.12836326148597674</v>
      </c>
    </row>
    <row r="8" spans="1:7">
      <c r="A8" s="807" t="s">
        <v>11</v>
      </c>
      <c r="B8" s="808"/>
      <c r="C8" s="808"/>
      <c r="D8" s="808"/>
      <c r="E8" s="808"/>
      <c r="F8" s="808"/>
      <c r="G8" s="809"/>
    </row>
    <row r="9" spans="1:7">
      <c r="A9" s="77" t="s">
        <v>52</v>
      </c>
      <c r="B9" s="78">
        <v>3028192</v>
      </c>
      <c r="C9" s="78">
        <v>307900</v>
      </c>
      <c r="D9" s="78">
        <v>418490</v>
      </c>
      <c r="E9" s="79">
        <f>D9/B9</f>
        <v>0.1381979742367723</v>
      </c>
      <c r="F9" s="78">
        <v>44673</v>
      </c>
      <c r="G9" s="80">
        <v>1</v>
      </c>
    </row>
    <row r="10" spans="1:7">
      <c r="A10" s="81" t="s">
        <v>56</v>
      </c>
      <c r="B10" s="82">
        <v>26493</v>
      </c>
      <c r="C10" s="82">
        <v>2884</v>
      </c>
      <c r="D10" s="82">
        <v>572</v>
      </c>
      <c r="E10" s="83">
        <v>1.828702963649733E-2</v>
      </c>
      <c r="F10" s="82">
        <v>247</v>
      </c>
      <c r="G10" s="84">
        <v>0.13232487478554836</v>
      </c>
    </row>
    <row r="11" spans="1:7">
      <c r="A11" s="77" t="s">
        <v>57</v>
      </c>
      <c r="B11" s="78">
        <v>5187</v>
      </c>
      <c r="C11" s="78">
        <v>458</v>
      </c>
      <c r="D11" s="78">
        <v>72</v>
      </c>
      <c r="E11" s="79">
        <v>8.3984602822815817E-3</v>
      </c>
      <c r="F11" s="78">
        <v>27</v>
      </c>
      <c r="G11" s="80">
        <v>6.0771225690274149E-2</v>
      </c>
    </row>
    <row r="12" spans="1:7">
      <c r="A12" s="81" t="s">
        <v>53</v>
      </c>
      <c r="B12" s="82">
        <v>13404</v>
      </c>
      <c r="C12" s="82">
        <v>1632</v>
      </c>
      <c r="D12" s="82">
        <v>361</v>
      </c>
      <c r="E12" s="83">
        <v>2.1206602831463313E-2</v>
      </c>
      <c r="F12" s="82">
        <v>155</v>
      </c>
      <c r="G12" s="84">
        <v>0.15345089498294956</v>
      </c>
    </row>
    <row r="13" spans="1:7">
      <c r="A13" s="77" t="s">
        <v>59</v>
      </c>
      <c r="B13" s="78">
        <f>B10-B11-B12</f>
        <v>7902</v>
      </c>
      <c r="C13" s="78">
        <f>C10-C11-C12</f>
        <v>794</v>
      </c>
      <c r="D13" s="78">
        <f>D10-D11-D12</f>
        <v>139</v>
      </c>
      <c r="E13" s="79">
        <f>D13/B13</f>
        <v>1.7590483421918501E-2</v>
      </c>
      <c r="F13" s="78">
        <f>F10-F11-F12</f>
        <v>65</v>
      </c>
      <c r="G13" s="80">
        <f>(E13)/(D9/B9)</f>
        <v>0.12728466910651684</v>
      </c>
    </row>
    <row r="14" spans="1:7">
      <c r="A14" s="807" t="s">
        <v>72</v>
      </c>
      <c r="B14" s="808"/>
      <c r="C14" s="808"/>
      <c r="D14" s="808"/>
      <c r="E14" s="808"/>
      <c r="F14" s="808"/>
      <c r="G14" s="809"/>
    </row>
    <row r="15" spans="1:7">
      <c r="A15" s="77" t="s">
        <v>52</v>
      </c>
      <c r="B15" s="78">
        <v>3028192</v>
      </c>
      <c r="C15" s="78">
        <v>307900</v>
      </c>
      <c r="D15" s="78">
        <v>823</v>
      </c>
      <c r="E15" s="79">
        <f>D15/B15</f>
        <v>2.7177933235409118E-4</v>
      </c>
      <c r="F15" s="78">
        <v>123</v>
      </c>
      <c r="G15" s="80">
        <v>1</v>
      </c>
    </row>
    <row r="16" spans="1:7">
      <c r="A16" s="81" t="s">
        <v>56</v>
      </c>
      <c r="B16" s="82">
        <v>26493</v>
      </c>
      <c r="C16" s="82">
        <v>2884</v>
      </c>
      <c r="D16" s="82">
        <v>5</v>
      </c>
      <c r="E16" s="83">
        <v>1.5985165766168994E-4</v>
      </c>
      <c r="F16" s="82">
        <v>1</v>
      </c>
      <c r="G16" s="84">
        <v>0.58816708495488235</v>
      </c>
    </row>
    <row r="17" spans="1:7">
      <c r="A17" s="77" t="s">
        <v>57</v>
      </c>
      <c r="B17" s="78">
        <v>5187</v>
      </c>
      <c r="C17" s="78">
        <v>458</v>
      </c>
      <c r="D17" s="78">
        <v>0</v>
      </c>
      <c r="E17" s="79">
        <v>0</v>
      </c>
      <c r="F17" s="78">
        <v>0</v>
      </c>
      <c r="G17" s="80">
        <v>0</v>
      </c>
    </row>
    <row r="18" spans="1:7">
      <c r="A18" s="81" t="s">
        <v>53</v>
      </c>
      <c r="B18" s="82">
        <v>13404</v>
      </c>
      <c r="C18" s="82">
        <v>1632</v>
      </c>
      <c r="D18" s="82">
        <v>0</v>
      </c>
      <c r="E18" s="83">
        <v>0</v>
      </c>
      <c r="F18" s="82">
        <v>0</v>
      </c>
      <c r="G18" s="84">
        <v>0</v>
      </c>
    </row>
    <row r="19" spans="1:7">
      <c r="A19" s="85" t="s">
        <v>59</v>
      </c>
      <c r="B19" s="86">
        <f>B16-B17-B18</f>
        <v>7902</v>
      </c>
      <c r="C19" s="86">
        <f>C16-C17-C18</f>
        <v>794</v>
      </c>
      <c r="D19" s="86">
        <f>D16-D17-D18</f>
        <v>5</v>
      </c>
      <c r="E19" s="87">
        <f>D19/B19</f>
        <v>6.3275120222728426E-4</v>
      </c>
      <c r="F19" s="86">
        <f>F16-F17-F18</f>
        <v>1</v>
      </c>
      <c r="G19" s="88">
        <f>(E19)/(D15/B15)</f>
        <v>2.3281799861179153</v>
      </c>
    </row>
    <row r="20" spans="1:7">
      <c r="A20" s="807" t="s">
        <v>8</v>
      </c>
      <c r="B20" s="808"/>
      <c r="C20" s="808"/>
      <c r="D20" s="808"/>
      <c r="E20" s="808"/>
      <c r="F20" s="808"/>
      <c r="G20" s="809"/>
    </row>
    <row r="21" spans="1:7">
      <c r="A21" s="77" t="s">
        <v>52</v>
      </c>
      <c r="B21" s="78">
        <v>3028192</v>
      </c>
      <c r="C21" s="78">
        <v>307900</v>
      </c>
      <c r="D21" s="78">
        <v>55369</v>
      </c>
      <c r="E21" s="79">
        <f>D21/B21</f>
        <v>1.8284507719457683E-2</v>
      </c>
      <c r="F21" s="78">
        <v>5429</v>
      </c>
      <c r="G21" s="80">
        <v>1</v>
      </c>
    </row>
    <row r="22" spans="1:7">
      <c r="A22" s="81" t="s">
        <v>56</v>
      </c>
      <c r="B22" s="82">
        <v>26493</v>
      </c>
      <c r="C22" s="82">
        <v>2884</v>
      </c>
      <c r="D22" s="82">
        <v>113</v>
      </c>
      <c r="E22" s="83">
        <v>3.612647463154193E-3</v>
      </c>
      <c r="F22" s="82">
        <v>33</v>
      </c>
      <c r="G22" s="84">
        <v>0.19757969525806537</v>
      </c>
    </row>
    <row r="23" spans="1:7">
      <c r="A23" s="77" t="s">
        <v>57</v>
      </c>
      <c r="B23" s="78">
        <v>5187</v>
      </c>
      <c r="C23" s="78">
        <v>458</v>
      </c>
      <c r="D23" s="78">
        <v>5</v>
      </c>
      <c r="E23" s="79">
        <v>5.8322640849177649E-4</v>
      </c>
      <c r="F23" s="78">
        <v>4</v>
      </c>
      <c r="G23" s="80">
        <v>3.189729892870613E-2</v>
      </c>
    </row>
    <row r="24" spans="1:7">
      <c r="A24" s="81" t="s">
        <v>53</v>
      </c>
      <c r="B24" s="82">
        <v>13404</v>
      </c>
      <c r="C24" s="82">
        <v>1632</v>
      </c>
      <c r="D24" s="82">
        <v>93</v>
      </c>
      <c r="E24" s="83">
        <v>5.4631968513188037E-3</v>
      </c>
      <c r="F24" s="82">
        <v>22</v>
      </c>
      <c r="G24" s="84">
        <v>0.29878829308076343</v>
      </c>
    </row>
    <row r="25" spans="1:7">
      <c r="A25" s="85" t="s">
        <v>59</v>
      </c>
      <c r="B25" s="86">
        <f>B22-B23-B24</f>
        <v>7902</v>
      </c>
      <c r="C25" s="86">
        <f>C22-C23-C24</f>
        <v>794</v>
      </c>
      <c r="D25" s="86">
        <f>D22-D23-D24</f>
        <v>15</v>
      </c>
      <c r="E25" s="87">
        <f>D25/B25</f>
        <v>1.8982536066818527E-3</v>
      </c>
      <c r="F25" s="86">
        <f>F22-F23-F24</f>
        <v>7</v>
      </c>
      <c r="G25" s="88">
        <f>(E25)/(D21/B21)</f>
        <v>0.10381759442513198</v>
      </c>
    </row>
    <row r="26" spans="1:7">
      <c r="A26" s="68"/>
      <c r="B26" s="66"/>
      <c r="C26" s="66"/>
      <c r="D26" s="66"/>
      <c r="E26" s="67"/>
      <c r="F26" s="66"/>
      <c r="G26" s="69"/>
    </row>
    <row r="27" spans="1:7">
      <c r="A27" s="68"/>
      <c r="B27" s="66"/>
      <c r="C27" s="66"/>
      <c r="D27" s="66"/>
      <c r="E27" s="67"/>
      <c r="F27" s="66"/>
      <c r="G27" s="69"/>
    </row>
    <row r="28" spans="1:7">
      <c r="A28" s="68"/>
      <c r="B28" s="66"/>
      <c r="C28" s="66"/>
      <c r="D28" s="66"/>
      <c r="E28" s="67"/>
      <c r="F28" s="66"/>
      <c r="G28" s="69"/>
    </row>
    <row r="29" spans="1:7">
      <c r="A29" s="68"/>
      <c r="B29" s="66"/>
      <c r="C29" s="66"/>
      <c r="D29" s="66"/>
      <c r="E29" s="67"/>
      <c r="F29" s="66"/>
      <c r="G29" s="69"/>
    </row>
    <row r="30" spans="1:7">
      <c r="A30" s="68"/>
      <c r="B30" s="66"/>
      <c r="C30" s="66"/>
      <c r="D30" s="66"/>
      <c r="E30" s="67"/>
      <c r="F30" s="66"/>
      <c r="G30" s="69"/>
    </row>
    <row r="31" spans="1:7">
      <c r="A31" s="68"/>
      <c r="B31" s="66"/>
      <c r="C31" s="66"/>
      <c r="D31" s="66"/>
      <c r="E31" s="67"/>
      <c r="F31" s="66"/>
      <c r="G31" s="69"/>
    </row>
    <row r="32" spans="1:7">
      <c r="A32" s="68"/>
      <c r="B32" s="66"/>
      <c r="C32" s="66"/>
      <c r="D32" s="66"/>
      <c r="E32" s="67"/>
      <c r="F32" s="66"/>
      <c r="G32" s="69"/>
    </row>
    <row r="33" spans="1:7">
      <c r="A33" s="68"/>
      <c r="B33" s="66"/>
      <c r="C33" s="66"/>
      <c r="D33" s="66"/>
      <c r="E33" s="67"/>
      <c r="F33" s="66"/>
      <c r="G33" s="69"/>
    </row>
    <row r="34" spans="1:7">
      <c r="A34" s="68"/>
      <c r="B34" s="66"/>
      <c r="C34" s="66"/>
      <c r="D34" s="66"/>
      <c r="E34" s="67"/>
      <c r="F34" s="66"/>
      <c r="G34" s="69"/>
    </row>
    <row r="35" spans="1:7">
      <c r="A35" s="68"/>
      <c r="B35" s="66"/>
      <c r="C35" s="66"/>
      <c r="D35" s="66"/>
      <c r="E35" s="67"/>
      <c r="F35" s="66"/>
      <c r="G35" s="69"/>
    </row>
    <row r="36" spans="1:7">
      <c r="A36" s="68"/>
      <c r="B36" s="66"/>
      <c r="C36" s="66"/>
      <c r="D36" s="66"/>
      <c r="E36" s="67"/>
      <c r="F36" s="66"/>
      <c r="G36" s="69"/>
    </row>
    <row r="37" spans="1:7">
      <c r="A37" s="68"/>
      <c r="B37" s="66"/>
      <c r="C37" s="66"/>
      <c r="D37" s="66"/>
      <c r="E37" s="67"/>
      <c r="F37" s="66"/>
      <c r="G37" s="69"/>
    </row>
    <row r="38" spans="1:7">
      <c r="A38" s="68"/>
      <c r="B38" s="66"/>
      <c r="C38" s="66"/>
      <c r="D38" s="66"/>
      <c r="E38" s="67"/>
      <c r="F38" s="66"/>
      <c r="G38" s="69"/>
    </row>
    <row r="39" spans="1:7">
      <c r="A39" s="68"/>
      <c r="B39" s="66"/>
      <c r="C39" s="66"/>
      <c r="D39" s="66"/>
      <c r="E39" s="67"/>
      <c r="F39" s="66"/>
      <c r="G39" s="69"/>
    </row>
    <row r="40" spans="1:7">
      <c r="A40" s="68"/>
      <c r="B40" s="66"/>
      <c r="C40" s="66"/>
      <c r="D40" s="66"/>
      <c r="E40" s="67"/>
      <c r="F40" s="66"/>
      <c r="G40" s="69"/>
    </row>
    <row r="41" spans="1:7">
      <c r="A41" s="68"/>
      <c r="B41" s="66"/>
      <c r="C41" s="66"/>
      <c r="D41" s="66"/>
      <c r="E41" s="67"/>
      <c r="F41" s="66"/>
      <c r="G41" s="69"/>
    </row>
    <row r="42" spans="1:7">
      <c r="A42" s="68"/>
      <c r="B42" s="66"/>
      <c r="C42" s="66"/>
      <c r="D42" s="66"/>
      <c r="E42" s="67"/>
      <c r="F42" s="66"/>
      <c r="G42" s="69"/>
    </row>
    <row r="43" spans="1:7">
      <c r="A43" s="68"/>
      <c r="B43" s="66"/>
      <c r="C43" s="66"/>
      <c r="D43" s="66"/>
      <c r="E43" s="67"/>
      <c r="F43" s="66"/>
      <c r="G43" s="69"/>
    </row>
    <row r="44" spans="1:7">
      <c r="A44" s="68"/>
      <c r="B44" s="66"/>
      <c r="C44" s="66"/>
      <c r="D44" s="66"/>
      <c r="E44" s="67"/>
      <c r="F44" s="66"/>
      <c r="G44" s="69"/>
    </row>
    <row r="45" spans="1:7">
      <c r="A45" s="68"/>
      <c r="B45" s="66"/>
      <c r="C45" s="66"/>
      <c r="D45" s="66"/>
      <c r="E45" s="67"/>
      <c r="F45" s="66"/>
      <c r="G45" s="69"/>
    </row>
    <row r="46" spans="1:7">
      <c r="A46" s="68"/>
      <c r="B46" s="66"/>
      <c r="C46" s="66"/>
      <c r="D46" s="66"/>
      <c r="E46" s="67"/>
      <c r="F46" s="66"/>
      <c r="G46" s="69"/>
    </row>
    <row r="47" spans="1:7">
      <c r="A47" s="68"/>
      <c r="B47" s="66"/>
      <c r="C47" s="66"/>
      <c r="D47" s="66"/>
      <c r="E47" s="67"/>
      <c r="F47" s="66"/>
      <c r="G47" s="69"/>
    </row>
    <row r="48" spans="1:7">
      <c r="A48" s="68"/>
      <c r="B48" s="66"/>
      <c r="C48" s="66"/>
      <c r="D48" s="66"/>
      <c r="E48" s="67"/>
      <c r="F48" s="66"/>
      <c r="G48" s="69"/>
    </row>
    <row r="49" spans="1:7">
      <c r="A49" s="68"/>
      <c r="B49" s="66"/>
      <c r="C49" s="66"/>
      <c r="D49" s="66"/>
      <c r="E49" s="67"/>
      <c r="F49" s="66"/>
      <c r="G49" s="69"/>
    </row>
    <row r="50" spans="1:7">
      <c r="A50" s="68"/>
      <c r="B50" s="66"/>
      <c r="C50" s="66"/>
      <c r="D50" s="66"/>
      <c r="E50" s="67"/>
      <c r="F50" s="66"/>
      <c r="G50" s="69"/>
    </row>
    <row r="51" spans="1:7">
      <c r="A51" s="68"/>
      <c r="B51" s="66"/>
      <c r="C51" s="66"/>
      <c r="D51" s="66"/>
      <c r="E51" s="67"/>
      <c r="F51" s="66"/>
      <c r="G51" s="69"/>
    </row>
    <row r="52" spans="1:7">
      <c r="A52" s="68"/>
      <c r="B52" s="66"/>
      <c r="C52" s="66"/>
      <c r="D52" s="66"/>
      <c r="E52" s="67"/>
      <c r="F52" s="66"/>
      <c r="G52" s="69"/>
    </row>
    <row r="53" spans="1:7">
      <c r="A53" s="68"/>
      <c r="B53" s="66"/>
      <c r="C53" s="66"/>
      <c r="D53" s="66"/>
      <c r="E53" s="67"/>
      <c r="F53" s="66"/>
      <c r="G53" s="69"/>
    </row>
    <row r="54" spans="1:7">
      <c r="A54" s="68"/>
      <c r="B54" s="66"/>
      <c r="C54" s="66"/>
      <c r="D54" s="66"/>
      <c r="E54" s="67"/>
      <c r="F54" s="66"/>
      <c r="G54" s="69"/>
    </row>
    <row r="55" spans="1:7">
      <c r="A55" s="68"/>
      <c r="B55" s="66"/>
      <c r="C55" s="66"/>
      <c r="D55" s="66"/>
      <c r="E55" s="67"/>
      <c r="F55" s="66"/>
      <c r="G55" s="69"/>
    </row>
    <row r="56" spans="1:7">
      <c r="A56" s="68"/>
      <c r="B56" s="66"/>
      <c r="C56" s="66"/>
      <c r="D56" s="66"/>
      <c r="E56" s="67"/>
      <c r="F56" s="66"/>
      <c r="G56" s="69"/>
    </row>
    <row r="57" spans="1:7">
      <c r="A57" s="68"/>
      <c r="B57" s="66"/>
      <c r="C57" s="66"/>
      <c r="D57" s="66"/>
      <c r="E57" s="67"/>
      <c r="F57" s="66"/>
      <c r="G57" s="69"/>
    </row>
    <row r="58" spans="1:7">
      <c r="A58" s="68"/>
      <c r="B58" s="66"/>
      <c r="C58" s="66"/>
      <c r="D58" s="66"/>
      <c r="E58" s="67"/>
      <c r="F58" s="66"/>
      <c r="G58" s="69"/>
    </row>
    <row r="59" spans="1:7">
      <c r="A59" s="68"/>
      <c r="B59" s="66"/>
      <c r="C59" s="66"/>
      <c r="D59" s="66"/>
      <c r="E59" s="67"/>
      <c r="F59" s="66"/>
      <c r="G59" s="69"/>
    </row>
    <row r="60" spans="1:7">
      <c r="A60" s="68"/>
      <c r="B60" s="66"/>
      <c r="C60" s="66"/>
      <c r="D60" s="66"/>
      <c r="E60" s="67"/>
      <c r="F60" s="66"/>
      <c r="G60" s="69"/>
    </row>
    <row r="61" spans="1:7">
      <c r="A61" s="68"/>
      <c r="B61" s="66"/>
      <c r="C61" s="66"/>
      <c r="D61" s="66"/>
      <c r="E61" s="67"/>
      <c r="F61" s="66"/>
      <c r="G61" s="69"/>
    </row>
    <row r="62" spans="1:7">
      <c r="A62" s="68"/>
      <c r="B62" s="66"/>
      <c r="C62" s="66"/>
      <c r="D62" s="66"/>
      <c r="E62" s="67"/>
      <c r="F62" s="66"/>
      <c r="G62" s="69"/>
    </row>
    <row r="63" spans="1:7">
      <c r="A63" s="68"/>
      <c r="B63" s="66"/>
      <c r="C63" s="66"/>
      <c r="D63" s="66"/>
      <c r="E63" s="67"/>
      <c r="F63" s="66"/>
      <c r="G63" s="69"/>
    </row>
    <row r="64" spans="1:7">
      <c r="A64" s="68"/>
      <c r="B64" s="66"/>
      <c r="C64" s="66"/>
      <c r="D64" s="66"/>
      <c r="E64" s="67"/>
      <c r="F64" s="66"/>
      <c r="G64" s="69"/>
    </row>
    <row r="65" spans="1:7">
      <c r="A65" s="68"/>
      <c r="B65" s="66"/>
      <c r="C65" s="66"/>
      <c r="D65" s="66"/>
      <c r="E65" s="67"/>
      <c r="F65" s="66"/>
      <c r="G65" s="69"/>
    </row>
    <row r="66" spans="1:7">
      <c r="A66" s="68"/>
      <c r="B66" s="66"/>
      <c r="C66" s="66"/>
      <c r="D66" s="66"/>
      <c r="E66" s="67"/>
      <c r="F66" s="66"/>
      <c r="G66" s="69"/>
    </row>
    <row r="67" spans="1:7">
      <c r="A67" s="68"/>
      <c r="B67" s="66"/>
      <c r="C67" s="66"/>
      <c r="D67" s="66"/>
      <c r="E67" s="67"/>
      <c r="F67" s="66"/>
      <c r="G67" s="69"/>
    </row>
    <row r="68" spans="1:7">
      <c r="A68" s="68"/>
      <c r="B68" s="66"/>
      <c r="C68" s="66"/>
      <c r="D68" s="66"/>
      <c r="E68" s="67"/>
      <c r="F68" s="66"/>
      <c r="G68" s="69"/>
    </row>
    <row r="69" spans="1:7">
      <c r="A69" s="68"/>
      <c r="B69" s="66"/>
      <c r="C69" s="66"/>
      <c r="D69" s="66"/>
      <c r="E69" s="67"/>
      <c r="F69" s="66"/>
      <c r="G69" s="69"/>
    </row>
    <row r="70" spans="1:7">
      <c r="A70" s="68"/>
      <c r="B70" s="66"/>
      <c r="C70" s="66"/>
      <c r="D70" s="66"/>
      <c r="E70" s="67"/>
      <c r="F70" s="66"/>
      <c r="G70" s="69"/>
    </row>
  </sheetData>
  <mergeCells count="4">
    <mergeCell ref="A1:G1"/>
    <mergeCell ref="A8:G8"/>
    <mergeCell ref="A14:G14"/>
    <mergeCell ref="A20:G20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2"/>
  <sheetViews>
    <sheetView workbookViewId="0">
      <selection activeCell="A2" sqref="A2:I21"/>
    </sheetView>
  </sheetViews>
  <sheetFormatPr defaultColWidth="8.85546875" defaultRowHeight="15"/>
  <cols>
    <col min="1" max="1" width="26.7109375" style="65" bestFit="1" customWidth="1"/>
    <col min="2" max="2" width="19.42578125" style="70" customWidth="1"/>
    <col min="3" max="3" width="17.7109375" style="70" customWidth="1"/>
    <col min="4" max="4" width="16" style="70" customWidth="1"/>
    <col min="5" max="5" width="18.7109375" style="71" customWidth="1"/>
    <col min="6" max="6" width="20.42578125" style="71" customWidth="1"/>
    <col min="7" max="7" width="14.42578125" style="70" customWidth="1"/>
    <col min="8" max="8" width="15.28515625" style="70" customWidth="1"/>
    <col min="9" max="9" width="12.28515625" style="72" bestFit="1" customWidth="1"/>
    <col min="10" max="16384" width="8.85546875" style="65"/>
  </cols>
  <sheetData>
    <row r="1" spans="1:9" ht="18.75">
      <c r="A1" s="806" t="s">
        <v>112</v>
      </c>
      <c r="B1" s="806"/>
      <c r="C1" s="806"/>
      <c r="D1" s="806"/>
      <c r="E1" s="806"/>
      <c r="F1" s="806"/>
      <c r="G1" s="806"/>
      <c r="H1" s="806"/>
      <c r="I1" s="806"/>
    </row>
    <row r="2" spans="1:9" ht="38.1" customHeight="1">
      <c r="A2" s="826" t="s">
        <v>58</v>
      </c>
      <c r="B2" s="828" t="s">
        <v>113</v>
      </c>
      <c r="C2" s="829"/>
      <c r="D2" s="830"/>
      <c r="E2" s="831" t="s">
        <v>118</v>
      </c>
      <c r="F2" s="831" t="s">
        <v>116</v>
      </c>
      <c r="G2" s="833" t="s">
        <v>130</v>
      </c>
      <c r="H2" s="833" t="s">
        <v>102</v>
      </c>
      <c r="I2" s="835" t="s">
        <v>50</v>
      </c>
    </row>
    <row r="3" spans="1:9" ht="81.95" customHeight="1" thickBot="1">
      <c r="A3" s="827"/>
      <c r="B3" s="588" t="s">
        <v>114</v>
      </c>
      <c r="C3" s="588" t="s">
        <v>115</v>
      </c>
      <c r="D3" s="588" t="s">
        <v>119</v>
      </c>
      <c r="E3" s="832"/>
      <c r="F3" s="832"/>
      <c r="G3" s="834"/>
      <c r="H3" s="834"/>
      <c r="I3" s="836"/>
    </row>
    <row r="4" spans="1:9" s="283" customFormat="1" ht="27">
      <c r="A4" s="837" t="s">
        <v>117</v>
      </c>
      <c r="B4" s="838"/>
      <c r="C4" s="838"/>
      <c r="D4" s="838"/>
      <c r="E4" s="838"/>
      <c r="F4" s="838"/>
      <c r="G4" s="838"/>
      <c r="H4" s="838"/>
      <c r="I4" s="839"/>
    </row>
    <row r="5" spans="1:9" ht="28.5">
      <c r="A5" s="634" t="s">
        <v>52</v>
      </c>
      <c r="B5" s="635">
        <v>3028192</v>
      </c>
      <c r="C5" s="636" t="s">
        <v>87</v>
      </c>
      <c r="D5" s="635">
        <v>718703.75</v>
      </c>
      <c r="E5" s="637">
        <f>D5/B5</f>
        <v>0.2373375763491879</v>
      </c>
      <c r="F5" s="638" t="s">
        <v>87</v>
      </c>
      <c r="G5" s="635">
        <v>127626.1</v>
      </c>
      <c r="H5" s="639">
        <f>D5/G5</f>
        <v>5.6313226683256792</v>
      </c>
      <c r="I5" s="640">
        <f t="shared" ref="I5:I8" si="0">(E5)/(E$5)</f>
        <v>1</v>
      </c>
    </row>
    <row r="6" spans="1:9" s="283" customFormat="1" ht="28.5">
      <c r="A6" s="641" t="s">
        <v>56</v>
      </c>
      <c r="B6" s="642">
        <v>26493</v>
      </c>
      <c r="C6" s="643">
        <f>B6/B$6</f>
        <v>1</v>
      </c>
      <c r="D6" s="642">
        <v>5359.4</v>
      </c>
      <c r="E6" s="644">
        <f>D6/B6</f>
        <v>0.2022949458347488</v>
      </c>
      <c r="F6" s="644">
        <f>D6/D$6</f>
        <v>1</v>
      </c>
      <c r="G6" s="642">
        <v>1127.0999999999999</v>
      </c>
      <c r="H6" s="645">
        <f t="shared" ref="H6:H9" si="1">D6/G6</f>
        <v>4.7550350456924848</v>
      </c>
      <c r="I6" s="646">
        <f t="shared" si="0"/>
        <v>0.85235110658212043</v>
      </c>
    </row>
    <row r="7" spans="1:9" s="285" customFormat="1" ht="28.5">
      <c r="A7" s="647" t="s">
        <v>57</v>
      </c>
      <c r="B7" s="648">
        <v>5187</v>
      </c>
      <c r="C7" s="649">
        <f t="shared" ref="C7:C9" si="2">B7/B$6</f>
        <v>0.19578756652700713</v>
      </c>
      <c r="D7" s="650">
        <v>801.19999999999993</v>
      </c>
      <c r="E7" s="651">
        <f>D7/B7</f>
        <v>0.15446308077887025</v>
      </c>
      <c r="F7" s="651">
        <f t="shared" ref="F7:F9" si="3">D7/D$6</f>
        <v>0.14949434638205769</v>
      </c>
      <c r="G7" s="650">
        <v>209.95</v>
      </c>
      <c r="H7" s="652">
        <f t="shared" si="1"/>
        <v>3.8161467015956179</v>
      </c>
      <c r="I7" s="653">
        <f t="shared" si="0"/>
        <v>0.65081595234466028</v>
      </c>
    </row>
    <row r="8" spans="1:9" s="283" customFormat="1" ht="28.5">
      <c r="A8" s="641" t="s">
        <v>53</v>
      </c>
      <c r="B8" s="642">
        <v>13404</v>
      </c>
      <c r="C8" s="643">
        <f t="shared" si="2"/>
        <v>0.50594496659494959</v>
      </c>
      <c r="D8" s="642">
        <v>3333.1</v>
      </c>
      <c r="E8" s="644">
        <f>D8/B8</f>
        <v>0.24866457773798864</v>
      </c>
      <c r="F8" s="644">
        <f t="shared" si="3"/>
        <v>0.62191663245885731</v>
      </c>
      <c r="G8" s="642">
        <v>647.34999999999991</v>
      </c>
      <c r="H8" s="645">
        <f t="shared" si="1"/>
        <v>5.1488375685486991</v>
      </c>
      <c r="I8" s="646">
        <f t="shared" si="0"/>
        <v>1.0477252762206337</v>
      </c>
    </row>
    <row r="9" spans="1:9" ht="28.5">
      <c r="A9" s="634" t="s">
        <v>59</v>
      </c>
      <c r="B9" s="635">
        <f>B6-B7-B8</f>
        <v>7902</v>
      </c>
      <c r="C9" s="654">
        <f t="shared" si="2"/>
        <v>0.29826746687804323</v>
      </c>
      <c r="D9" s="635">
        <f>D6-D7-D8</f>
        <v>1225.0999999999999</v>
      </c>
      <c r="E9" s="637">
        <f>D9/B9</f>
        <v>0.15503669956972918</v>
      </c>
      <c r="F9" s="637">
        <f t="shared" si="3"/>
        <v>0.22858902115908497</v>
      </c>
      <c r="G9" s="635">
        <f>G6-G7-G8</f>
        <v>269.79999999999995</v>
      </c>
      <c r="H9" s="639">
        <f t="shared" si="1"/>
        <v>4.5407709414381028</v>
      </c>
      <c r="I9" s="640">
        <f>(E9)/(E$5)</f>
        <v>0.65323284224335454</v>
      </c>
    </row>
    <row r="10" spans="1:9" ht="27.75" thickBot="1">
      <c r="A10" s="820" t="s">
        <v>74</v>
      </c>
      <c r="B10" s="821"/>
      <c r="C10" s="821"/>
      <c r="D10" s="821"/>
      <c r="E10" s="821"/>
      <c r="F10" s="821"/>
      <c r="G10" s="821"/>
      <c r="H10" s="821"/>
      <c r="I10" s="822"/>
    </row>
    <row r="11" spans="1:9" ht="28.5">
      <c r="A11" s="655" t="s">
        <v>52</v>
      </c>
      <c r="B11" s="656">
        <v>3028192</v>
      </c>
      <c r="C11" s="657" t="s">
        <v>87</v>
      </c>
      <c r="D11" s="656">
        <v>443655.75000000006</v>
      </c>
      <c r="E11" s="658">
        <f>D11/B11</f>
        <v>0.1465084611543786</v>
      </c>
      <c r="F11" s="659" t="s">
        <v>87</v>
      </c>
      <c r="G11" s="656">
        <v>80919.100000000006</v>
      </c>
      <c r="H11" s="660">
        <f>D11/G11</f>
        <v>5.4827074201270163</v>
      </c>
      <c r="I11" s="661">
        <f t="shared" ref="I11:I14" si="4">(E11)/(E$11)</f>
        <v>1</v>
      </c>
    </row>
    <row r="12" spans="1:9" s="283" customFormat="1" ht="28.5">
      <c r="A12" s="641" t="s">
        <v>56</v>
      </c>
      <c r="B12" s="642">
        <v>26493</v>
      </c>
      <c r="C12" s="643">
        <f>B12/B$12</f>
        <v>1</v>
      </c>
      <c r="D12" s="642">
        <v>3460.5999999999995</v>
      </c>
      <c r="E12" s="644">
        <f>D12/B12</f>
        <v>0.13062318348242929</v>
      </c>
      <c r="F12" s="644">
        <f>D12/D$12</f>
        <v>1</v>
      </c>
      <c r="G12" s="642">
        <v>734.99999999999989</v>
      </c>
      <c r="H12" s="645">
        <f t="shared" ref="H12:H15" si="5">D12/G12</f>
        <v>4.7082993197278915</v>
      </c>
      <c r="I12" s="646">
        <f t="shared" si="4"/>
        <v>0.8915743326577521</v>
      </c>
    </row>
    <row r="13" spans="1:9" s="285" customFormat="1" ht="28.5">
      <c r="A13" s="647" t="s">
        <v>57</v>
      </c>
      <c r="B13" s="648">
        <v>5187</v>
      </c>
      <c r="C13" s="654">
        <f t="shared" ref="C13:C15" si="6">B13/B$12</f>
        <v>0.19578756652700713</v>
      </c>
      <c r="D13" s="648">
        <v>573.79999999999995</v>
      </c>
      <c r="E13" s="662">
        <f>D13/B13</f>
        <v>0.11062271062271062</v>
      </c>
      <c r="F13" s="662">
        <f t="shared" ref="F13:F15" si="7">D13/D$12</f>
        <v>0.16580939721435589</v>
      </c>
      <c r="G13" s="648">
        <v>137.6</v>
      </c>
      <c r="H13" s="652">
        <f t="shared" si="5"/>
        <v>4.1700581395348832</v>
      </c>
      <c r="I13" s="663">
        <f t="shared" si="4"/>
        <v>0.75506021803167722</v>
      </c>
    </row>
    <row r="14" spans="1:9" s="283" customFormat="1" ht="28.5">
      <c r="A14" s="641" t="s">
        <v>53</v>
      </c>
      <c r="B14" s="642">
        <v>13404</v>
      </c>
      <c r="C14" s="643">
        <f t="shared" si="6"/>
        <v>0.50594496659494959</v>
      </c>
      <c r="D14" s="642">
        <v>2082.6</v>
      </c>
      <c r="E14" s="644">
        <f>D14/B14</f>
        <v>0.15537153088630259</v>
      </c>
      <c r="F14" s="664">
        <f t="shared" si="7"/>
        <v>0.6018031555221639</v>
      </c>
      <c r="G14" s="642">
        <v>410.9</v>
      </c>
      <c r="H14" s="645">
        <f t="shared" si="5"/>
        <v>5.0683864687271845</v>
      </c>
      <c r="I14" s="665">
        <f t="shared" si="4"/>
        <v>1.0604952755771888</v>
      </c>
    </row>
    <row r="15" spans="1:9" ht="29.25" thickBot="1">
      <c r="A15" s="666" t="s">
        <v>59</v>
      </c>
      <c r="B15" s="667">
        <f>B12-B13-B14</f>
        <v>7902</v>
      </c>
      <c r="C15" s="668">
        <f t="shared" si="6"/>
        <v>0.29826746687804323</v>
      </c>
      <c r="D15" s="667">
        <f>D12-D13-D14</f>
        <v>804.19999999999936</v>
      </c>
      <c r="E15" s="669">
        <f>D15/B15</f>
        <v>0.10177170336623631</v>
      </c>
      <c r="F15" s="669">
        <f t="shared" si="7"/>
        <v>0.23238744726348018</v>
      </c>
      <c r="G15" s="667">
        <f>G12-G13-G14</f>
        <v>186.49999999999989</v>
      </c>
      <c r="H15" s="670">
        <f t="shared" si="5"/>
        <v>4.3120643431635379</v>
      </c>
      <c r="I15" s="671">
        <f>(E15)/(E$11)</f>
        <v>0.69464727541570204</v>
      </c>
    </row>
    <row r="16" spans="1:9" ht="27">
      <c r="A16" s="823" t="s">
        <v>75</v>
      </c>
      <c r="B16" s="824"/>
      <c r="C16" s="824"/>
      <c r="D16" s="824"/>
      <c r="E16" s="824"/>
      <c r="F16" s="824"/>
      <c r="G16" s="824"/>
      <c r="H16" s="824"/>
      <c r="I16" s="825"/>
    </row>
    <row r="17" spans="1:9" ht="28.5">
      <c r="A17" s="634" t="s">
        <v>52</v>
      </c>
      <c r="B17" s="635">
        <v>3028192</v>
      </c>
      <c r="C17" s="636" t="s">
        <v>87</v>
      </c>
      <c r="D17" s="635">
        <v>275048</v>
      </c>
      <c r="E17" s="637">
        <f>D17/B17</f>
        <v>9.082911519480931E-2</v>
      </c>
      <c r="F17" s="638" t="s">
        <v>87</v>
      </c>
      <c r="G17" s="635">
        <v>46707</v>
      </c>
      <c r="H17" s="639">
        <f>D17/G17</f>
        <v>5.8887961119318302</v>
      </c>
      <c r="I17" s="640">
        <f t="shared" ref="I17:I20" si="8">(E17)/(E$17)</f>
        <v>1</v>
      </c>
    </row>
    <row r="18" spans="1:9" s="283" customFormat="1" ht="28.5">
      <c r="A18" s="641" t="s">
        <v>56</v>
      </c>
      <c r="B18" s="642">
        <v>26493</v>
      </c>
      <c r="C18" s="643">
        <f>B18/B$12</f>
        <v>1</v>
      </c>
      <c r="D18" s="642">
        <v>1898.7999999999997</v>
      </c>
      <c r="E18" s="644">
        <f>D18/B18</f>
        <v>7.1671762352319465E-2</v>
      </c>
      <c r="F18" s="644">
        <f>D18/D$18</f>
        <v>1</v>
      </c>
      <c r="G18" s="642">
        <v>392.09999999999997</v>
      </c>
      <c r="H18" s="645">
        <f t="shared" ref="H18:H21" si="9">D18/G18</f>
        <v>4.8426421831165518</v>
      </c>
      <c r="I18" s="646">
        <f t="shared" si="8"/>
        <v>0.78908356861782303</v>
      </c>
    </row>
    <row r="19" spans="1:9" s="285" customFormat="1" ht="28.5">
      <c r="A19" s="647" t="s">
        <v>57</v>
      </c>
      <c r="B19" s="648">
        <v>5187</v>
      </c>
      <c r="C19" s="654">
        <f t="shared" ref="C19:C21" si="10">B19/B$12</f>
        <v>0.19578756652700713</v>
      </c>
      <c r="D19" s="648">
        <v>227.4</v>
      </c>
      <c r="E19" s="662">
        <f>D19/B19</f>
        <v>4.384037015615963E-2</v>
      </c>
      <c r="F19" s="662">
        <f t="shared" ref="F19:F21" si="11">D19/D$18</f>
        <v>0.11975984832525807</v>
      </c>
      <c r="G19" s="648">
        <v>72.349999999999994</v>
      </c>
      <c r="H19" s="652">
        <f t="shared" si="9"/>
        <v>3.1430545957152733</v>
      </c>
      <c r="I19" s="653">
        <f t="shared" si="8"/>
        <v>0.48266869122451844</v>
      </c>
    </row>
    <row r="20" spans="1:9" s="283" customFormat="1" ht="28.5">
      <c r="A20" s="641" t="s">
        <v>53</v>
      </c>
      <c r="B20" s="642">
        <v>13404</v>
      </c>
      <c r="C20" s="643">
        <f t="shared" si="10"/>
        <v>0.50594496659494959</v>
      </c>
      <c r="D20" s="642">
        <v>1250.5</v>
      </c>
      <c r="E20" s="644">
        <f>D20/B20</f>
        <v>9.3293046851686059E-2</v>
      </c>
      <c r="F20" s="644">
        <f t="shared" si="11"/>
        <v>0.65857383610701503</v>
      </c>
      <c r="G20" s="642">
        <v>236.45</v>
      </c>
      <c r="H20" s="645">
        <f t="shared" si="9"/>
        <v>5.2886445337280614</v>
      </c>
      <c r="I20" s="646">
        <f t="shared" si="8"/>
        <v>1.0271271128381261</v>
      </c>
    </row>
    <row r="21" spans="1:9" ht="29.25" thickBot="1">
      <c r="A21" s="672" t="s">
        <v>59</v>
      </c>
      <c r="B21" s="673">
        <f>B18-B19-B20</f>
        <v>7902</v>
      </c>
      <c r="C21" s="674">
        <f t="shared" si="10"/>
        <v>0.29826746687804323</v>
      </c>
      <c r="D21" s="673">
        <f>D18-D19-D20</f>
        <v>420.89999999999964</v>
      </c>
      <c r="E21" s="675">
        <f>D21/B21</f>
        <v>5.3264996203492739E-2</v>
      </c>
      <c r="F21" s="675">
        <f t="shared" si="11"/>
        <v>0.22166631556772681</v>
      </c>
      <c r="G21" s="673">
        <f>G18-G19-G20</f>
        <v>83.300000000000011</v>
      </c>
      <c r="H21" s="676">
        <f t="shared" si="9"/>
        <v>5.0528211284513755</v>
      </c>
      <c r="I21" s="607">
        <f>(E21)/(E$17)</f>
        <v>0.58643086073502471</v>
      </c>
    </row>
    <row r="22" spans="1:9">
      <c r="A22" s="297"/>
      <c r="B22" s="298"/>
      <c r="C22" s="298"/>
      <c r="D22" s="298"/>
      <c r="E22" s="299"/>
      <c r="F22" s="299"/>
      <c r="G22" s="298"/>
      <c r="H22" s="298"/>
      <c r="I22" s="300"/>
    </row>
    <row r="23" spans="1:9">
      <c r="A23" s="68"/>
      <c r="B23" s="66"/>
      <c r="C23" s="66"/>
      <c r="D23" s="66"/>
      <c r="E23" s="67"/>
      <c r="F23" s="67"/>
      <c r="G23" s="66"/>
      <c r="H23" s="66"/>
      <c r="I23" s="69"/>
    </row>
    <row r="24" spans="1:9">
      <c r="A24" s="68"/>
      <c r="B24" s="66"/>
      <c r="C24" s="66"/>
      <c r="D24" s="66"/>
      <c r="E24" s="67"/>
      <c r="F24" s="67"/>
      <c r="G24" s="66"/>
      <c r="H24" s="66"/>
      <c r="I24" s="69"/>
    </row>
    <row r="25" spans="1:9">
      <c r="A25" s="68"/>
      <c r="B25" s="66"/>
      <c r="C25" s="66"/>
      <c r="D25" s="66"/>
      <c r="E25" s="67"/>
      <c r="F25" s="67"/>
      <c r="G25" s="66"/>
      <c r="H25" s="66"/>
      <c r="I25" s="69"/>
    </row>
    <row r="26" spans="1:9">
      <c r="A26" s="68"/>
      <c r="B26" s="66"/>
      <c r="C26" s="66"/>
      <c r="D26" s="66"/>
      <c r="E26" s="67"/>
      <c r="F26" s="67"/>
      <c r="G26" s="66"/>
      <c r="H26" s="66"/>
      <c r="I26" s="69"/>
    </row>
    <row r="27" spans="1:9">
      <c r="A27" s="68"/>
      <c r="B27" s="66"/>
      <c r="C27" s="66"/>
      <c r="D27" s="66"/>
      <c r="E27" s="67"/>
      <c r="F27" s="67"/>
      <c r="G27" s="66"/>
      <c r="H27" s="66"/>
      <c r="I27" s="69"/>
    </row>
    <row r="28" spans="1:9">
      <c r="A28" s="68"/>
      <c r="B28" s="66"/>
      <c r="C28" s="66"/>
      <c r="D28" s="66"/>
      <c r="E28" s="67"/>
      <c r="F28" s="67"/>
      <c r="G28" s="66"/>
      <c r="H28" s="66"/>
      <c r="I28" s="69"/>
    </row>
    <row r="29" spans="1:9">
      <c r="A29" s="68"/>
      <c r="B29" s="66"/>
      <c r="C29" s="66"/>
      <c r="D29" s="66"/>
      <c r="E29" s="67"/>
      <c r="F29" s="67"/>
      <c r="G29" s="66"/>
      <c r="H29" s="66"/>
      <c r="I29" s="69"/>
    </row>
    <row r="30" spans="1:9">
      <c r="A30" s="68"/>
      <c r="B30" s="66"/>
      <c r="C30" s="66"/>
      <c r="D30" s="66"/>
      <c r="E30" s="67"/>
      <c r="F30" s="67"/>
      <c r="G30" s="66"/>
      <c r="H30" s="66"/>
      <c r="I30" s="69"/>
    </row>
    <row r="31" spans="1:9">
      <c r="A31" s="68"/>
      <c r="B31" s="66"/>
      <c r="C31" s="66"/>
      <c r="D31" s="66"/>
      <c r="E31" s="67"/>
      <c r="F31" s="67"/>
      <c r="G31" s="66"/>
      <c r="H31" s="66"/>
      <c r="I31" s="69"/>
    </row>
    <row r="32" spans="1:9">
      <c r="A32" s="68"/>
      <c r="B32" s="66"/>
      <c r="C32" s="66"/>
      <c r="D32" s="66"/>
      <c r="E32" s="67"/>
      <c r="F32" s="67"/>
      <c r="G32" s="66"/>
      <c r="H32" s="66"/>
      <c r="I32" s="69"/>
    </row>
    <row r="33" spans="1:9">
      <c r="A33" s="68"/>
      <c r="B33" s="66"/>
      <c r="C33" s="66"/>
      <c r="D33" s="66"/>
      <c r="E33" s="67"/>
      <c r="F33" s="67"/>
      <c r="G33" s="66"/>
      <c r="H33" s="66"/>
      <c r="I33" s="69"/>
    </row>
    <row r="34" spans="1:9">
      <c r="A34" s="68"/>
      <c r="B34" s="66"/>
      <c r="C34" s="66"/>
      <c r="D34" s="66"/>
      <c r="E34" s="67"/>
      <c r="F34" s="67"/>
      <c r="G34" s="66"/>
      <c r="H34" s="66"/>
      <c r="I34" s="69"/>
    </row>
    <row r="35" spans="1:9">
      <c r="A35" s="68"/>
      <c r="B35" s="66"/>
      <c r="C35" s="66"/>
      <c r="D35" s="66"/>
      <c r="E35" s="67"/>
      <c r="F35" s="67"/>
      <c r="G35" s="66"/>
      <c r="H35" s="66"/>
      <c r="I35" s="69"/>
    </row>
    <row r="36" spans="1:9">
      <c r="A36" s="68"/>
      <c r="B36" s="66"/>
      <c r="C36" s="66"/>
      <c r="D36" s="66"/>
      <c r="E36" s="67"/>
      <c r="F36" s="67"/>
      <c r="G36" s="66"/>
      <c r="H36" s="66"/>
      <c r="I36" s="69"/>
    </row>
    <row r="37" spans="1:9">
      <c r="A37" s="68"/>
      <c r="B37" s="66"/>
      <c r="C37" s="66"/>
      <c r="D37" s="66"/>
      <c r="E37" s="67"/>
      <c r="F37" s="67"/>
      <c r="G37" s="66"/>
      <c r="H37" s="66"/>
      <c r="I37" s="69"/>
    </row>
    <row r="38" spans="1:9">
      <c r="A38" s="68"/>
      <c r="B38" s="66"/>
      <c r="C38" s="66"/>
      <c r="D38" s="66"/>
      <c r="E38" s="67"/>
      <c r="F38" s="67"/>
      <c r="G38" s="66"/>
      <c r="H38" s="66"/>
      <c r="I38" s="69"/>
    </row>
    <row r="39" spans="1:9">
      <c r="A39" s="68"/>
      <c r="B39" s="66"/>
      <c r="C39" s="66"/>
      <c r="D39" s="66"/>
      <c r="E39" s="67"/>
      <c r="F39" s="67"/>
      <c r="G39" s="66"/>
      <c r="H39" s="66"/>
      <c r="I39" s="69"/>
    </row>
    <row r="40" spans="1:9">
      <c r="A40" s="68"/>
      <c r="B40" s="66"/>
      <c r="C40" s="66"/>
      <c r="D40" s="66"/>
      <c r="E40" s="67"/>
      <c r="F40" s="67"/>
      <c r="G40" s="66"/>
      <c r="H40" s="66"/>
      <c r="I40" s="69"/>
    </row>
    <row r="41" spans="1:9">
      <c r="A41" s="68"/>
      <c r="B41" s="66"/>
      <c r="C41" s="66"/>
      <c r="D41" s="66"/>
      <c r="E41" s="67"/>
      <c r="F41" s="67"/>
      <c r="G41" s="66"/>
      <c r="H41" s="66"/>
      <c r="I41" s="69"/>
    </row>
    <row r="42" spans="1:9">
      <c r="A42" s="68"/>
      <c r="B42" s="66"/>
      <c r="C42" s="66"/>
      <c r="D42" s="66"/>
      <c r="E42" s="67"/>
      <c r="F42" s="67"/>
      <c r="G42" s="66"/>
      <c r="H42" s="66"/>
      <c r="I42" s="69"/>
    </row>
    <row r="43" spans="1:9">
      <c r="A43" s="68"/>
      <c r="B43" s="66"/>
      <c r="C43" s="66"/>
      <c r="D43" s="66"/>
      <c r="E43" s="67"/>
      <c r="F43" s="67"/>
      <c r="G43" s="66"/>
      <c r="H43" s="66"/>
      <c r="I43" s="69"/>
    </row>
    <row r="44" spans="1:9">
      <c r="A44" s="68"/>
      <c r="B44" s="66"/>
      <c r="C44" s="66"/>
      <c r="D44" s="66"/>
      <c r="E44" s="67"/>
      <c r="F44" s="67"/>
      <c r="G44" s="66"/>
      <c r="H44" s="66"/>
      <c r="I44" s="69"/>
    </row>
    <row r="45" spans="1:9">
      <c r="A45" s="68"/>
      <c r="B45" s="66"/>
      <c r="C45" s="66"/>
      <c r="D45" s="66"/>
      <c r="E45" s="67"/>
      <c r="F45" s="67"/>
      <c r="G45" s="66"/>
      <c r="H45" s="66"/>
      <c r="I45" s="69"/>
    </row>
    <row r="46" spans="1:9">
      <c r="A46" s="68"/>
      <c r="B46" s="66"/>
      <c r="C46" s="66"/>
      <c r="D46" s="66"/>
      <c r="E46" s="67"/>
      <c r="F46" s="67"/>
      <c r="G46" s="66"/>
      <c r="H46" s="66"/>
      <c r="I46" s="69"/>
    </row>
    <row r="47" spans="1:9">
      <c r="A47" s="68"/>
      <c r="B47" s="66"/>
      <c r="C47" s="66"/>
      <c r="D47" s="66"/>
      <c r="E47" s="67"/>
      <c r="F47" s="67"/>
      <c r="G47" s="66"/>
      <c r="H47" s="66"/>
      <c r="I47" s="69"/>
    </row>
    <row r="48" spans="1:9">
      <c r="A48" s="68"/>
      <c r="B48" s="66"/>
      <c r="C48" s="66"/>
      <c r="D48" s="66"/>
      <c r="E48" s="67"/>
      <c r="F48" s="67"/>
      <c r="G48" s="66"/>
      <c r="H48" s="66"/>
      <c r="I48" s="69"/>
    </row>
    <row r="49" spans="1:9">
      <c r="A49" s="68"/>
      <c r="B49" s="66"/>
      <c r="C49" s="66"/>
      <c r="D49" s="66"/>
      <c r="E49" s="67"/>
      <c r="F49" s="67"/>
      <c r="G49" s="66"/>
      <c r="H49" s="66"/>
      <c r="I49" s="69"/>
    </row>
    <row r="50" spans="1:9">
      <c r="A50" s="68"/>
      <c r="B50" s="66"/>
      <c r="C50" s="66"/>
      <c r="D50" s="66"/>
      <c r="E50" s="67"/>
      <c r="F50" s="67"/>
      <c r="G50" s="66"/>
      <c r="H50" s="66"/>
      <c r="I50" s="69"/>
    </row>
    <row r="51" spans="1:9">
      <c r="A51" s="68"/>
      <c r="B51" s="66"/>
      <c r="C51" s="66"/>
      <c r="D51" s="66"/>
      <c r="E51" s="67"/>
      <c r="F51" s="67"/>
      <c r="G51" s="66"/>
      <c r="H51" s="66"/>
      <c r="I51" s="69"/>
    </row>
    <row r="52" spans="1:9">
      <c r="A52" s="68"/>
      <c r="B52" s="66"/>
      <c r="C52" s="66"/>
      <c r="D52" s="66"/>
      <c r="E52" s="67"/>
      <c r="F52" s="67"/>
      <c r="G52" s="66"/>
      <c r="H52" s="66"/>
      <c r="I52" s="69"/>
    </row>
    <row r="53" spans="1:9">
      <c r="A53" s="68"/>
      <c r="B53" s="66"/>
      <c r="C53" s="66"/>
      <c r="D53" s="66"/>
      <c r="E53" s="67"/>
      <c r="F53" s="67"/>
      <c r="G53" s="66"/>
      <c r="H53" s="66"/>
      <c r="I53" s="69"/>
    </row>
    <row r="54" spans="1:9">
      <c r="A54" s="68"/>
      <c r="B54" s="66"/>
      <c r="C54" s="66"/>
      <c r="D54" s="66"/>
      <c r="E54" s="67"/>
      <c r="F54" s="67"/>
      <c r="G54" s="66"/>
      <c r="H54" s="66"/>
      <c r="I54" s="69"/>
    </row>
    <row r="55" spans="1:9">
      <c r="A55" s="68"/>
      <c r="B55" s="66"/>
      <c r="C55" s="66"/>
      <c r="D55" s="66"/>
      <c r="E55" s="67"/>
      <c r="F55" s="67"/>
      <c r="G55" s="66"/>
      <c r="H55" s="66"/>
      <c r="I55" s="69"/>
    </row>
    <row r="56" spans="1:9">
      <c r="A56" s="68"/>
      <c r="B56" s="66"/>
      <c r="C56" s="66"/>
      <c r="D56" s="66"/>
      <c r="E56" s="67"/>
      <c r="F56" s="67"/>
      <c r="G56" s="66"/>
      <c r="H56" s="66"/>
      <c r="I56" s="69"/>
    </row>
    <row r="57" spans="1:9">
      <c r="A57" s="68"/>
      <c r="B57" s="66"/>
      <c r="C57" s="66"/>
      <c r="D57" s="66"/>
      <c r="E57" s="67"/>
      <c r="F57" s="67"/>
      <c r="G57" s="66"/>
      <c r="H57" s="66"/>
      <c r="I57" s="69"/>
    </row>
    <row r="58" spans="1:9">
      <c r="A58" s="68"/>
      <c r="B58" s="66"/>
      <c r="C58" s="66"/>
      <c r="D58" s="66"/>
      <c r="E58" s="67"/>
      <c r="F58" s="67"/>
      <c r="G58" s="66"/>
      <c r="H58" s="66"/>
      <c r="I58" s="69"/>
    </row>
    <row r="59" spans="1:9">
      <c r="A59" s="68"/>
      <c r="B59" s="66"/>
      <c r="C59" s="66"/>
      <c r="D59" s="66"/>
      <c r="E59" s="67"/>
      <c r="F59" s="67"/>
      <c r="G59" s="66"/>
      <c r="H59" s="66"/>
      <c r="I59" s="69"/>
    </row>
    <row r="60" spans="1:9">
      <c r="A60" s="68"/>
      <c r="B60" s="66"/>
      <c r="C60" s="66"/>
      <c r="D60" s="66"/>
      <c r="E60" s="67"/>
      <c r="F60" s="67"/>
      <c r="G60" s="66"/>
      <c r="H60" s="66"/>
      <c r="I60" s="69"/>
    </row>
    <row r="61" spans="1:9">
      <c r="A61" s="68"/>
      <c r="B61" s="66"/>
      <c r="C61" s="66"/>
      <c r="D61" s="66"/>
      <c r="E61" s="67"/>
      <c r="F61" s="67"/>
      <c r="G61" s="66"/>
      <c r="H61" s="66"/>
      <c r="I61" s="69"/>
    </row>
    <row r="62" spans="1:9">
      <c r="A62" s="68"/>
      <c r="B62" s="66"/>
      <c r="C62" s="66"/>
      <c r="D62" s="66"/>
      <c r="E62" s="67"/>
      <c r="F62" s="67"/>
      <c r="G62" s="66"/>
      <c r="H62" s="66"/>
      <c r="I62" s="69"/>
    </row>
    <row r="63" spans="1:9">
      <c r="A63" s="68"/>
      <c r="B63" s="66"/>
      <c r="C63" s="66"/>
      <c r="D63" s="66"/>
      <c r="E63" s="67"/>
      <c r="F63" s="67"/>
      <c r="G63" s="66"/>
      <c r="H63" s="66"/>
      <c r="I63" s="69"/>
    </row>
    <row r="64" spans="1:9">
      <c r="A64" s="68"/>
      <c r="B64" s="66"/>
      <c r="C64" s="66"/>
      <c r="D64" s="66"/>
      <c r="E64" s="67"/>
      <c r="F64" s="67"/>
      <c r="G64" s="66"/>
      <c r="H64" s="66"/>
      <c r="I64" s="69"/>
    </row>
    <row r="65" spans="1:9">
      <c r="A65" s="68"/>
      <c r="B65" s="66"/>
      <c r="C65" s="66"/>
      <c r="D65" s="66"/>
      <c r="E65" s="67"/>
      <c r="F65" s="67"/>
      <c r="G65" s="66"/>
      <c r="H65" s="66"/>
      <c r="I65" s="69"/>
    </row>
    <row r="66" spans="1:9">
      <c r="A66" s="68"/>
      <c r="B66" s="66"/>
      <c r="C66" s="66"/>
      <c r="D66" s="66"/>
      <c r="E66" s="67"/>
      <c r="F66" s="67"/>
      <c r="G66" s="66"/>
      <c r="H66" s="66"/>
      <c r="I66" s="69"/>
    </row>
    <row r="67" spans="1:9">
      <c r="A67" s="68"/>
      <c r="B67" s="66"/>
      <c r="C67" s="66"/>
      <c r="D67" s="66"/>
      <c r="E67" s="67"/>
      <c r="F67" s="67"/>
      <c r="G67" s="66"/>
      <c r="H67" s="66"/>
      <c r="I67" s="69"/>
    </row>
    <row r="68" spans="1:9">
      <c r="A68" s="68"/>
      <c r="B68" s="66"/>
      <c r="C68" s="66"/>
      <c r="D68" s="66"/>
      <c r="E68" s="67"/>
      <c r="F68" s="67"/>
      <c r="G68" s="66"/>
      <c r="H68" s="66"/>
      <c r="I68" s="69"/>
    </row>
    <row r="69" spans="1:9">
      <c r="A69" s="68"/>
      <c r="B69" s="66"/>
      <c r="C69" s="66"/>
      <c r="D69" s="66"/>
      <c r="E69" s="67"/>
      <c r="F69" s="67"/>
      <c r="G69" s="66"/>
      <c r="H69" s="66"/>
      <c r="I69" s="69"/>
    </row>
    <row r="70" spans="1:9">
      <c r="A70" s="68"/>
      <c r="B70" s="66"/>
      <c r="C70" s="66"/>
      <c r="D70" s="66"/>
      <c r="E70" s="67"/>
      <c r="F70" s="67"/>
      <c r="G70" s="66"/>
      <c r="H70" s="66"/>
      <c r="I70" s="69"/>
    </row>
    <row r="71" spans="1:9">
      <c r="A71" s="68"/>
      <c r="B71" s="66"/>
      <c r="C71" s="66"/>
      <c r="D71" s="66"/>
      <c r="E71" s="67"/>
      <c r="F71" s="67"/>
      <c r="G71" s="66"/>
      <c r="H71" s="66"/>
      <c r="I71" s="69"/>
    </row>
    <row r="72" spans="1:9">
      <c r="A72" s="68"/>
      <c r="B72" s="66"/>
      <c r="C72" s="66"/>
      <c r="D72" s="66"/>
      <c r="E72" s="67"/>
      <c r="F72" s="67"/>
      <c r="G72" s="66"/>
      <c r="H72" s="66"/>
      <c r="I72" s="69"/>
    </row>
  </sheetData>
  <mergeCells count="11">
    <mergeCell ref="A1:I1"/>
    <mergeCell ref="A10:I10"/>
    <mergeCell ref="A16:I16"/>
    <mergeCell ref="A2:A3"/>
    <mergeCell ref="B2:D2"/>
    <mergeCell ref="E2:E3"/>
    <mergeCell ref="F2:F3"/>
    <mergeCell ref="G2:G3"/>
    <mergeCell ref="H2:H3"/>
    <mergeCell ref="I2:I3"/>
    <mergeCell ref="A4:I4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C9 C15 C21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0"/>
  <sheetViews>
    <sheetView tabSelected="1" workbookViewId="0">
      <selection activeCell="B12" sqref="B12"/>
    </sheetView>
  </sheetViews>
  <sheetFormatPr defaultColWidth="11.42578125" defaultRowHeight="15"/>
  <cols>
    <col min="1" max="1" width="31.28515625" bestFit="1" customWidth="1"/>
    <col min="2" max="2" width="15" style="176" customWidth="1"/>
    <col min="3" max="3" width="14.140625" style="176" customWidth="1"/>
    <col min="4" max="4" width="15.28515625" style="176" customWidth="1"/>
    <col min="5" max="5" width="13.140625" style="176" customWidth="1"/>
    <col min="6" max="6" width="10.42578125" style="176" bestFit="1" customWidth="1"/>
    <col min="8" max="8" width="14.28515625" customWidth="1"/>
    <col min="10" max="10" width="10.42578125" bestFit="1" customWidth="1"/>
    <col min="11" max="11" width="12.42578125" bestFit="1" customWidth="1"/>
    <col min="12" max="12" width="14.28515625" customWidth="1"/>
    <col min="14" max="14" width="10.42578125" bestFit="1" customWidth="1"/>
    <col min="15" max="15" width="15.140625" bestFit="1" customWidth="1"/>
    <col min="16" max="16" width="14.7109375" bestFit="1" customWidth="1"/>
    <col min="17" max="17" width="12.28515625" bestFit="1" customWidth="1"/>
    <col min="18" max="18" width="12.140625" customWidth="1"/>
    <col min="19" max="19" width="12.7109375" customWidth="1"/>
  </cols>
  <sheetData>
    <row r="1" spans="1:17" ht="15.75" thickBot="1">
      <c r="A1" s="716" t="s">
        <v>76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</row>
    <row r="2" spans="1:17" ht="22.5">
      <c r="A2" s="699" t="s">
        <v>55</v>
      </c>
      <c r="B2" s="701" t="s">
        <v>54</v>
      </c>
      <c r="C2" s="703" t="s">
        <v>77</v>
      </c>
      <c r="D2" s="704"/>
      <c r="E2" s="704"/>
      <c r="F2" s="705"/>
      <c r="G2" s="706" t="s">
        <v>78</v>
      </c>
      <c r="H2" s="707"/>
      <c r="I2" s="707"/>
      <c r="J2" s="708"/>
      <c r="K2" s="709" t="s">
        <v>53</v>
      </c>
      <c r="L2" s="710"/>
      <c r="M2" s="710"/>
      <c r="N2" s="717"/>
      <c r="O2" s="278" t="s">
        <v>52</v>
      </c>
      <c r="P2" s="279"/>
      <c r="Q2" s="279"/>
    </row>
    <row r="3" spans="1:17" ht="45.75" thickBot="1">
      <c r="A3" s="700"/>
      <c r="B3" s="702"/>
      <c r="C3" s="89" t="s">
        <v>49</v>
      </c>
      <c r="D3" s="90" t="s">
        <v>51</v>
      </c>
      <c r="E3" s="90" t="s">
        <v>48</v>
      </c>
      <c r="F3" s="91" t="s">
        <v>50</v>
      </c>
      <c r="G3" s="92" t="s">
        <v>49</v>
      </c>
      <c r="H3" s="93" t="s">
        <v>51</v>
      </c>
      <c r="I3" s="93" t="s">
        <v>48</v>
      </c>
      <c r="J3" s="94" t="s">
        <v>50</v>
      </c>
      <c r="K3" s="95" t="s">
        <v>49</v>
      </c>
      <c r="L3" s="96" t="s">
        <v>51</v>
      </c>
      <c r="M3" s="96" t="s">
        <v>48</v>
      </c>
      <c r="N3" s="97" t="s">
        <v>50</v>
      </c>
      <c r="O3" s="98" t="s">
        <v>49</v>
      </c>
      <c r="P3" s="99" t="s">
        <v>51</v>
      </c>
      <c r="Q3" s="100" t="s">
        <v>48</v>
      </c>
    </row>
    <row r="4" spans="1:17" ht="22.5">
      <c r="A4" s="689" t="s">
        <v>47</v>
      </c>
      <c r="B4" s="690"/>
      <c r="C4" s="101">
        <v>31279</v>
      </c>
      <c r="D4" s="102">
        <v>1</v>
      </c>
      <c r="E4" s="103">
        <v>2884</v>
      </c>
      <c r="F4" s="104">
        <v>1</v>
      </c>
      <c r="G4" s="105">
        <v>8573</v>
      </c>
      <c r="H4" s="106">
        <v>1</v>
      </c>
      <c r="I4" s="107">
        <v>458</v>
      </c>
      <c r="J4" s="108">
        <v>1</v>
      </c>
      <c r="K4" s="109">
        <v>17023</v>
      </c>
      <c r="L4" s="110">
        <v>1</v>
      </c>
      <c r="M4" s="111">
        <v>1632</v>
      </c>
      <c r="N4" s="112">
        <v>1</v>
      </c>
      <c r="O4" s="113">
        <v>3028192</v>
      </c>
      <c r="P4" s="114">
        <v>1</v>
      </c>
      <c r="Q4" s="115">
        <v>307900</v>
      </c>
    </row>
    <row r="5" spans="1:17" ht="23.25" thickBot="1">
      <c r="A5" s="718" t="s">
        <v>46</v>
      </c>
      <c r="B5" s="719"/>
      <c r="C5" s="116">
        <v>30264</v>
      </c>
      <c r="D5" s="117">
        <v>0.9675501134946769</v>
      </c>
      <c r="E5" s="118">
        <v>2573</v>
      </c>
      <c r="F5" s="119">
        <v>1.0020905950902066</v>
      </c>
      <c r="G5" s="120">
        <v>8450</v>
      </c>
      <c r="H5" s="121">
        <v>0.98565263035110229</v>
      </c>
      <c r="I5" s="122">
        <v>392</v>
      </c>
      <c r="J5" s="123">
        <v>1.0208393520137782</v>
      </c>
      <c r="K5" s="124">
        <v>16538</v>
      </c>
      <c r="L5" s="125">
        <v>0.97150913470011158</v>
      </c>
      <c r="M5" s="126">
        <v>1535</v>
      </c>
      <c r="N5" s="127">
        <v>1.0061909490257763</v>
      </c>
      <c r="O5" s="128">
        <v>2923815</v>
      </c>
      <c r="P5" s="129">
        <v>0.97150913470011158</v>
      </c>
      <c r="Q5" s="130">
        <v>278740</v>
      </c>
    </row>
    <row r="6" spans="1:17">
      <c r="A6" s="64" t="s">
        <v>45</v>
      </c>
      <c r="B6" s="131" t="s">
        <v>44</v>
      </c>
      <c r="C6" s="132">
        <v>3270</v>
      </c>
      <c r="D6" s="63">
        <v>0.10454298411074522</v>
      </c>
      <c r="E6" s="62">
        <v>12</v>
      </c>
      <c r="F6" s="133">
        <v>0.72128480389943583</v>
      </c>
      <c r="G6" s="132">
        <v>701</v>
      </c>
      <c r="H6" s="63">
        <v>8.1768342470547067E-2</v>
      </c>
      <c r="I6" s="62">
        <v>2</v>
      </c>
      <c r="J6" s="133">
        <v>0.56415323673536211</v>
      </c>
      <c r="K6" s="132">
        <v>1344</v>
      </c>
      <c r="L6" s="63">
        <v>7.8952006109381426E-2</v>
      </c>
      <c r="M6" s="62">
        <v>4</v>
      </c>
      <c r="N6" s="133">
        <v>0.54472218034016384</v>
      </c>
      <c r="O6" s="132">
        <v>438906</v>
      </c>
      <c r="P6" s="232">
        <f t="shared" ref="P6:P40" si="0">O6/O$47</f>
        <v>0.14493995096744197</v>
      </c>
      <c r="Q6" s="61">
        <v>1285</v>
      </c>
    </row>
    <row r="7" spans="1:17" ht="19.5" thickBot="1">
      <c r="A7" s="691" t="s">
        <v>43</v>
      </c>
      <c r="B7" s="692"/>
      <c r="C7" s="134">
        <v>3270</v>
      </c>
      <c r="D7" s="60">
        <v>0.10454298411074522</v>
      </c>
      <c r="E7" s="59">
        <v>12</v>
      </c>
      <c r="F7" s="135">
        <v>0.72128480389943583</v>
      </c>
      <c r="G7" s="134">
        <v>701</v>
      </c>
      <c r="H7" s="60">
        <v>8.1768342470547067E-2</v>
      </c>
      <c r="I7" s="59">
        <v>2</v>
      </c>
      <c r="J7" s="135">
        <v>0.56415323673536211</v>
      </c>
      <c r="K7" s="134">
        <v>1344</v>
      </c>
      <c r="L7" s="60">
        <v>7.8952006109381426E-2</v>
      </c>
      <c r="M7" s="59">
        <v>4</v>
      </c>
      <c r="N7" s="135">
        <v>0.54472218034016384</v>
      </c>
      <c r="O7" s="134">
        <v>438906</v>
      </c>
      <c r="P7" s="60">
        <f t="shared" si="0"/>
        <v>0.14493995096744197</v>
      </c>
      <c r="Q7" s="58">
        <v>1285</v>
      </c>
    </row>
    <row r="8" spans="1:17">
      <c r="A8" s="57" t="s">
        <v>42</v>
      </c>
      <c r="B8" s="136" t="s">
        <v>25</v>
      </c>
      <c r="C8" s="137">
        <v>11094.2</v>
      </c>
      <c r="D8" s="56">
        <v>0.35468525208606416</v>
      </c>
      <c r="E8" s="55">
        <v>145.80000000000001</v>
      </c>
      <c r="F8" s="138">
        <v>7.5040525598057908</v>
      </c>
      <c r="G8" s="137">
        <v>6066.1</v>
      </c>
      <c r="H8" s="56">
        <v>0.70758194331039315</v>
      </c>
      <c r="I8" s="55">
        <v>39.65</v>
      </c>
      <c r="J8" s="138">
        <v>14.97026465504776</v>
      </c>
      <c r="K8" s="137">
        <v>4755.1000000000004</v>
      </c>
      <c r="L8" s="56">
        <v>0.27933384244845211</v>
      </c>
      <c r="M8" s="55">
        <v>55.05</v>
      </c>
      <c r="N8" s="138">
        <v>5.9098477400381686</v>
      </c>
      <c r="O8" s="137">
        <v>143130</v>
      </c>
      <c r="P8" s="56">
        <f t="shared" si="0"/>
        <v>4.7265827265906522E-2</v>
      </c>
      <c r="Q8" s="54">
        <v>11502</v>
      </c>
    </row>
    <row r="9" spans="1:17">
      <c r="A9" s="48" t="s">
        <v>41</v>
      </c>
      <c r="B9" s="139" t="s">
        <v>25</v>
      </c>
      <c r="C9" s="140">
        <v>10877</v>
      </c>
      <c r="D9" s="141">
        <v>0.3477412960772403</v>
      </c>
      <c r="E9" s="142">
        <v>131</v>
      </c>
      <c r="F9" s="143">
        <v>8.0196442725445181</v>
      </c>
      <c r="G9" s="140">
        <v>6015</v>
      </c>
      <c r="H9" s="141">
        <v>0.70162136941560715</v>
      </c>
      <c r="I9" s="142">
        <v>36</v>
      </c>
      <c r="J9" s="143">
        <v>16.180861635366139</v>
      </c>
      <c r="K9" s="140">
        <v>4599</v>
      </c>
      <c r="L9" s="141">
        <v>0.27016389590553958</v>
      </c>
      <c r="M9" s="142">
        <v>47</v>
      </c>
      <c r="N9" s="143">
        <v>6.2305465726622371</v>
      </c>
      <c r="O9" s="140">
        <v>131306</v>
      </c>
      <c r="P9" s="141">
        <f t="shared" si="0"/>
        <v>4.33611871374074E-2</v>
      </c>
      <c r="Q9" s="144">
        <v>10050</v>
      </c>
    </row>
    <row r="10" spans="1:17" ht="15.75" thickBot="1">
      <c r="A10" s="47" t="s">
        <v>40</v>
      </c>
      <c r="B10" s="145" t="s">
        <v>25</v>
      </c>
      <c r="C10" s="146">
        <v>217.2</v>
      </c>
      <c r="D10" s="147">
        <v>6.9439560088238109E-3</v>
      </c>
      <c r="E10" s="148">
        <v>14.8</v>
      </c>
      <c r="F10" s="149">
        <v>1.7783856591908147</v>
      </c>
      <c r="G10" s="146">
        <v>51.1</v>
      </c>
      <c r="H10" s="147">
        <v>5.9605738947859557E-3</v>
      </c>
      <c r="I10" s="148">
        <v>3.65</v>
      </c>
      <c r="J10" s="149">
        <v>1.5265360439444919</v>
      </c>
      <c r="K10" s="146">
        <v>156.1</v>
      </c>
      <c r="L10" s="147">
        <v>9.1699465429125292E-3</v>
      </c>
      <c r="M10" s="148">
        <v>8.0500000000000007</v>
      </c>
      <c r="N10" s="149">
        <v>2.3484741848507591</v>
      </c>
      <c r="O10" s="146">
        <v>11824</v>
      </c>
      <c r="P10" s="147">
        <f t="shared" si="0"/>
        <v>3.9046401284991176E-3</v>
      </c>
      <c r="Q10" s="150">
        <v>1452</v>
      </c>
    </row>
    <row r="11" spans="1:17">
      <c r="A11" s="57" t="s">
        <v>39</v>
      </c>
      <c r="B11" s="136" t="s">
        <v>25</v>
      </c>
      <c r="C11" s="137">
        <v>1445.4</v>
      </c>
      <c r="D11" s="56">
        <v>4.6209917196841331E-2</v>
      </c>
      <c r="E11" s="55">
        <v>142.19999999999999</v>
      </c>
      <c r="F11" s="138">
        <v>3.186875164001397</v>
      </c>
      <c r="G11" s="137">
        <v>23.2</v>
      </c>
      <c r="H11" s="56">
        <v>2.706170535401843E-3</v>
      </c>
      <c r="I11" s="55">
        <v>16.399999999999999</v>
      </c>
      <c r="J11" s="138">
        <v>0.18663153262291507</v>
      </c>
      <c r="K11" s="137">
        <v>649.20000000000005</v>
      </c>
      <c r="L11" s="56">
        <v>3.8136638665335135E-2</v>
      </c>
      <c r="M11" s="55">
        <v>39.4</v>
      </c>
      <c r="N11" s="138">
        <v>2.6301000731799524</v>
      </c>
      <c r="O11" s="137">
        <v>43909</v>
      </c>
      <c r="P11" s="56">
        <f t="shared" si="0"/>
        <v>1.4500071329691116E-2</v>
      </c>
      <c r="Q11" s="54">
        <v>11882</v>
      </c>
    </row>
    <row r="12" spans="1:17">
      <c r="A12" s="48" t="s">
        <v>38</v>
      </c>
      <c r="B12" s="139" t="s">
        <v>25</v>
      </c>
      <c r="C12" s="140">
        <v>303.39999999999998</v>
      </c>
      <c r="D12" s="141">
        <v>9.699798586911345E-3</v>
      </c>
      <c r="E12" s="142">
        <v>125.2</v>
      </c>
      <c r="F12" s="143">
        <v>0.89982086458034616</v>
      </c>
      <c r="G12" s="140">
        <v>23.2</v>
      </c>
      <c r="H12" s="141">
        <v>2.706170535401843E-3</v>
      </c>
      <c r="I12" s="142">
        <v>16.399999999999999</v>
      </c>
      <c r="J12" s="143">
        <v>0.25104322415034092</v>
      </c>
      <c r="K12" s="140">
        <v>117.2</v>
      </c>
      <c r="L12" s="141">
        <v>6.8848029137049873E-3</v>
      </c>
      <c r="M12" s="142">
        <v>35.4</v>
      </c>
      <c r="N12" s="143">
        <v>0.63868226280850815</v>
      </c>
      <c r="O12" s="140">
        <v>32643</v>
      </c>
      <c r="P12" s="141">
        <f t="shared" si="0"/>
        <v>1.0779699569908381E-2</v>
      </c>
      <c r="Q12" s="144">
        <v>11422</v>
      </c>
    </row>
    <row r="13" spans="1:17" ht="15.75" thickBot="1">
      <c r="A13" s="53" t="s">
        <v>37</v>
      </c>
      <c r="B13" s="151" t="s">
        <v>25</v>
      </c>
      <c r="C13" s="152">
        <v>1142</v>
      </c>
      <c r="D13" s="153">
        <v>3.6510118609929983E-2</v>
      </c>
      <c r="E13" s="154">
        <v>17</v>
      </c>
      <c r="F13" s="155">
        <v>9.8135672903995292</v>
      </c>
      <c r="G13" s="152">
        <v>0</v>
      </c>
      <c r="H13" s="153">
        <v>0</v>
      </c>
      <c r="I13" s="154">
        <v>0</v>
      </c>
      <c r="J13" s="155">
        <v>0</v>
      </c>
      <c r="K13" s="152">
        <v>532</v>
      </c>
      <c r="L13" s="153">
        <v>3.1251835751630146E-2</v>
      </c>
      <c r="M13" s="154">
        <v>4</v>
      </c>
      <c r="N13" s="155">
        <v>8.4001916393041363</v>
      </c>
      <c r="O13" s="152">
        <v>11266</v>
      </c>
      <c r="P13" s="153">
        <f t="shared" si="0"/>
        <v>3.7203717597827351E-3</v>
      </c>
      <c r="Q13" s="156">
        <v>460</v>
      </c>
    </row>
    <row r="14" spans="1:17">
      <c r="A14" s="52" t="s">
        <v>36</v>
      </c>
      <c r="B14" s="157" t="s">
        <v>25</v>
      </c>
      <c r="C14" s="158">
        <v>1872.4</v>
      </c>
      <c r="D14" s="51">
        <v>5.9861248761149656E-2</v>
      </c>
      <c r="E14" s="50">
        <v>212.3</v>
      </c>
      <c r="F14" s="159">
        <v>4.4162976808586292</v>
      </c>
      <c r="G14" s="158">
        <v>338</v>
      </c>
      <c r="H14" s="51">
        <v>3.9426105214044091E-2</v>
      </c>
      <c r="I14" s="50">
        <v>48.1</v>
      </c>
      <c r="J14" s="159">
        <v>2.9086833406501635</v>
      </c>
      <c r="K14" s="158">
        <v>936</v>
      </c>
      <c r="L14" s="51">
        <v>5.4984432826176349E-2</v>
      </c>
      <c r="M14" s="50">
        <v>100.8</v>
      </c>
      <c r="N14" s="159">
        <v>4.0565078109624473</v>
      </c>
      <c r="O14" s="158">
        <v>41046</v>
      </c>
      <c r="P14" s="51">
        <f t="shared" si="0"/>
        <v>1.35546226923524E-2</v>
      </c>
      <c r="Q14" s="49">
        <v>5968</v>
      </c>
    </row>
    <row r="15" spans="1:17" ht="18.75">
      <c r="A15" s="160" t="s">
        <v>35</v>
      </c>
      <c r="B15" s="161" t="s">
        <v>25</v>
      </c>
      <c r="C15" s="162">
        <v>638.5</v>
      </c>
      <c r="D15" s="163">
        <v>2.0413056683397806E-2</v>
      </c>
      <c r="E15" s="164">
        <v>25</v>
      </c>
      <c r="F15" s="165">
        <v>5.8826279924069063</v>
      </c>
      <c r="G15" s="162">
        <v>164</v>
      </c>
      <c r="H15" s="163">
        <v>1.9129826198530271E-2</v>
      </c>
      <c r="I15" s="164">
        <v>7.5</v>
      </c>
      <c r="J15" s="165">
        <v>5.5128270513684603</v>
      </c>
      <c r="K15" s="162">
        <v>66.5</v>
      </c>
      <c r="L15" s="163">
        <v>3.9064794689537682E-3</v>
      </c>
      <c r="M15" s="164">
        <v>6</v>
      </c>
      <c r="N15" s="165">
        <v>1.1257679745003852</v>
      </c>
      <c r="O15" s="140">
        <v>10508</v>
      </c>
      <c r="P15" s="163">
        <f t="shared" si="0"/>
        <v>3.4700573807737423E-3</v>
      </c>
      <c r="Q15" s="144">
        <v>620</v>
      </c>
    </row>
    <row r="16" spans="1:17" ht="15.75" thickBot="1">
      <c r="A16" s="47" t="s">
        <v>34</v>
      </c>
      <c r="B16" s="145" t="s">
        <v>25</v>
      </c>
      <c r="C16" s="146">
        <v>1233.9000000000001</v>
      </c>
      <c r="D16" s="147">
        <v>3.9448192077751847E-2</v>
      </c>
      <c r="E16" s="148">
        <v>187.3</v>
      </c>
      <c r="F16" s="149">
        <v>3.9117394611405958</v>
      </c>
      <c r="G16" s="146">
        <v>174</v>
      </c>
      <c r="H16" s="147">
        <v>2.0296279015513823E-2</v>
      </c>
      <c r="I16" s="148">
        <v>40.6</v>
      </c>
      <c r="J16" s="149">
        <v>2.0126082174519233</v>
      </c>
      <c r="K16" s="146">
        <v>869.5</v>
      </c>
      <c r="L16" s="147">
        <v>5.107795335722258E-2</v>
      </c>
      <c r="M16" s="148">
        <v>94.8</v>
      </c>
      <c r="N16" s="149">
        <v>5.0649633156301839</v>
      </c>
      <c r="O16" s="146">
        <v>30538</v>
      </c>
      <c r="P16" s="147">
        <f t="shared" si="0"/>
        <v>1.0084565311578659E-2</v>
      </c>
      <c r="Q16" s="150">
        <v>5348</v>
      </c>
    </row>
    <row r="17" spans="1:29">
      <c r="A17" s="57" t="s">
        <v>33</v>
      </c>
      <c r="B17" s="136" t="s">
        <v>25</v>
      </c>
      <c r="C17" s="137">
        <v>1190.5</v>
      </c>
      <c r="D17" s="56">
        <v>3.8060679689248381E-2</v>
      </c>
      <c r="E17" s="55">
        <v>111</v>
      </c>
      <c r="F17" s="138">
        <v>1.4979276314875223</v>
      </c>
      <c r="G17" s="137">
        <v>136</v>
      </c>
      <c r="H17" s="56">
        <v>1.586375831097632E-2</v>
      </c>
      <c r="I17" s="55">
        <v>13.5</v>
      </c>
      <c r="J17" s="138">
        <v>0.62433887432556567</v>
      </c>
      <c r="K17" s="137">
        <v>726.5</v>
      </c>
      <c r="L17" s="56">
        <v>4.2677553897667864E-2</v>
      </c>
      <c r="M17" s="55">
        <v>49</v>
      </c>
      <c r="N17" s="138">
        <v>1.6796307304431415</v>
      </c>
      <c r="O17" s="137">
        <v>76943</v>
      </c>
      <c r="P17" s="56">
        <f t="shared" si="0"/>
        <v>2.540889084972155E-2</v>
      </c>
      <c r="Q17" s="54">
        <v>7796</v>
      </c>
    </row>
    <row r="18" spans="1:29">
      <c r="A18" s="48" t="s">
        <v>32</v>
      </c>
      <c r="B18" s="139" t="s">
        <v>25</v>
      </c>
      <c r="C18" s="140">
        <v>537</v>
      </c>
      <c r="D18" s="141">
        <v>1.71680680328655E-2</v>
      </c>
      <c r="E18" s="142">
        <v>30</v>
      </c>
      <c r="F18" s="143">
        <v>2.1579928717188595</v>
      </c>
      <c r="G18" s="140">
        <v>42</v>
      </c>
      <c r="H18" s="141">
        <v>4.8991018313309228E-3</v>
      </c>
      <c r="I18" s="142">
        <v>3</v>
      </c>
      <c r="J18" s="143">
        <v>0.61580760337145202</v>
      </c>
      <c r="K18" s="140">
        <v>372</v>
      </c>
      <c r="L18" s="141">
        <v>2.1852787405275215E-2</v>
      </c>
      <c r="M18" s="142">
        <v>14</v>
      </c>
      <c r="N18" s="143">
        <v>2.7468530155807214</v>
      </c>
      <c r="O18" s="140">
        <v>24091</v>
      </c>
      <c r="P18" s="141">
        <f t="shared" si="0"/>
        <v>7.9555721697963672E-3</v>
      </c>
      <c r="Q18" s="144">
        <v>2718</v>
      </c>
    </row>
    <row r="19" spans="1:29" ht="18.75">
      <c r="A19" s="166" t="s">
        <v>31</v>
      </c>
      <c r="B19" s="167" t="s">
        <v>25</v>
      </c>
      <c r="C19" s="168">
        <v>301</v>
      </c>
      <c r="D19" s="169">
        <v>9.6230697912337345E-3</v>
      </c>
      <c r="E19" s="170">
        <v>52.5</v>
      </c>
      <c r="F19" s="171">
        <v>1.4344328307780294</v>
      </c>
      <c r="G19" s="168">
        <v>7</v>
      </c>
      <c r="H19" s="169">
        <v>8.165169718884871E-4</v>
      </c>
      <c r="I19" s="170">
        <v>6</v>
      </c>
      <c r="J19" s="171">
        <v>0.1217115511758278</v>
      </c>
      <c r="K19" s="168">
        <v>252.5</v>
      </c>
      <c r="L19" s="169">
        <v>1.4832873171591376E-2</v>
      </c>
      <c r="M19" s="170">
        <v>28</v>
      </c>
      <c r="N19" s="171">
        <v>2.2110158934397064</v>
      </c>
      <c r="O19" s="172">
        <v>20315</v>
      </c>
      <c r="P19" s="249">
        <f t="shared" si="0"/>
        <v>6.7086234954718852E-3</v>
      </c>
      <c r="Q19" s="173">
        <v>3340</v>
      </c>
    </row>
    <row r="20" spans="1:29" ht="15.75" thickBot="1">
      <c r="A20" s="53" t="s">
        <v>30</v>
      </c>
      <c r="B20" s="151" t="s">
        <v>25</v>
      </c>
      <c r="C20" s="152">
        <v>352.5</v>
      </c>
      <c r="D20" s="153">
        <v>1.1269541865149141E-2</v>
      </c>
      <c r="E20" s="154">
        <v>28.5</v>
      </c>
      <c r="F20" s="155">
        <v>1.0488470516553372</v>
      </c>
      <c r="G20" s="152">
        <v>87</v>
      </c>
      <c r="H20" s="153">
        <v>1.0148139507756912E-2</v>
      </c>
      <c r="I20" s="154">
        <v>4.5</v>
      </c>
      <c r="J20" s="155">
        <v>0.9444790506891666</v>
      </c>
      <c r="K20" s="152">
        <v>102</v>
      </c>
      <c r="L20" s="153">
        <v>5.9918933208012691E-3</v>
      </c>
      <c r="M20" s="154">
        <v>7</v>
      </c>
      <c r="N20" s="155">
        <v>0.55766061465113059</v>
      </c>
      <c r="O20" s="152">
        <v>32537</v>
      </c>
      <c r="P20" s="153">
        <f t="shared" si="0"/>
        <v>1.0744695184453298E-2</v>
      </c>
      <c r="Q20" s="156">
        <v>1738</v>
      </c>
    </row>
    <row r="21" spans="1:29">
      <c r="A21" s="52" t="s">
        <v>29</v>
      </c>
      <c r="B21" s="157" t="s">
        <v>25</v>
      </c>
      <c r="C21" s="158">
        <v>941</v>
      </c>
      <c r="D21" s="51">
        <v>3.0084081971930049E-2</v>
      </c>
      <c r="E21" s="50">
        <v>92.5</v>
      </c>
      <c r="F21" s="159">
        <v>0.77453134122379519</v>
      </c>
      <c r="G21" s="158">
        <v>34</v>
      </c>
      <c r="H21" s="51">
        <v>3.9659395777440799E-3</v>
      </c>
      <c r="I21" s="50">
        <v>9</v>
      </c>
      <c r="J21" s="159">
        <v>0.1021053094865499</v>
      </c>
      <c r="K21" s="158">
        <v>424.5</v>
      </c>
      <c r="L21" s="51">
        <v>2.4936850143922926E-2</v>
      </c>
      <c r="M21" s="50">
        <v>43.5</v>
      </c>
      <c r="N21" s="159">
        <v>0.6420130089357784</v>
      </c>
      <c r="O21" s="158">
        <v>117620</v>
      </c>
      <c r="P21" s="51">
        <f t="shared" si="0"/>
        <v>3.8841658653084088E-2</v>
      </c>
      <c r="Q21" s="49">
        <v>8401</v>
      </c>
      <c r="AA21" s="175"/>
      <c r="AB21" s="175"/>
      <c r="AC21" s="175"/>
    </row>
    <row r="22" spans="1:29">
      <c r="A22" s="48" t="s">
        <v>28</v>
      </c>
      <c r="B22" s="139" t="s">
        <v>25</v>
      </c>
      <c r="C22" s="140">
        <v>26</v>
      </c>
      <c r="D22" s="141">
        <v>8.3122861984078779E-4</v>
      </c>
      <c r="E22" s="142">
        <v>4</v>
      </c>
      <c r="F22" s="143">
        <v>5.6564491163436292</v>
      </c>
      <c r="G22" s="140">
        <v>14</v>
      </c>
      <c r="H22" s="141">
        <v>1.6330339437769742E-3</v>
      </c>
      <c r="I22" s="142">
        <v>1</v>
      </c>
      <c r="J22" s="143">
        <v>11.112674886008726</v>
      </c>
      <c r="K22" s="140">
        <v>8</v>
      </c>
      <c r="L22" s="141">
        <v>4.6995241731774659E-4</v>
      </c>
      <c r="M22" s="142">
        <v>2</v>
      </c>
      <c r="N22" s="143">
        <v>3.1979913494432846</v>
      </c>
      <c r="O22" s="140">
        <v>445</v>
      </c>
      <c r="P22" s="141">
        <f t="shared" si="0"/>
        <v>1.469523729010578E-4</v>
      </c>
      <c r="Q22" s="144">
        <v>78</v>
      </c>
      <c r="AA22" s="176"/>
      <c r="AB22" s="176"/>
      <c r="AC22" s="176"/>
    </row>
    <row r="23" spans="1:29">
      <c r="A23" s="48" t="s">
        <v>27</v>
      </c>
      <c r="B23" s="139" t="s">
        <v>25</v>
      </c>
      <c r="C23" s="140">
        <v>575</v>
      </c>
      <c r="D23" s="141">
        <v>1.8382940631094344E-2</v>
      </c>
      <c r="E23" s="142">
        <v>49.5</v>
      </c>
      <c r="F23" s="143">
        <v>0.89734946007181182</v>
      </c>
      <c r="G23" s="140">
        <v>10</v>
      </c>
      <c r="H23" s="141">
        <v>1.166452816983553E-3</v>
      </c>
      <c r="I23" s="142">
        <v>6</v>
      </c>
      <c r="J23" s="143">
        <v>5.6939519444943333E-2</v>
      </c>
      <c r="K23" s="140">
        <v>343.5</v>
      </c>
      <c r="L23" s="141">
        <v>2.0178581918580744E-2</v>
      </c>
      <c r="M23" s="142">
        <v>28.5</v>
      </c>
      <c r="N23" s="143">
        <v>0.98500234282567689</v>
      </c>
      <c r="O23" s="140">
        <v>62035</v>
      </c>
      <c r="P23" s="141">
        <f t="shared" si="0"/>
        <v>2.0485821242510381E-2</v>
      </c>
      <c r="Q23" s="144">
        <v>3957</v>
      </c>
      <c r="AA23" s="176" t="s">
        <v>89</v>
      </c>
      <c r="AB23" s="176"/>
    </row>
    <row r="24" spans="1:29" ht="15.75" thickBot="1">
      <c r="A24" s="47" t="s">
        <v>26</v>
      </c>
      <c r="B24" s="145" t="s">
        <v>25</v>
      </c>
      <c r="C24" s="146">
        <v>340</v>
      </c>
      <c r="D24" s="147">
        <v>1.0869912720994917E-2</v>
      </c>
      <c r="E24" s="148">
        <v>39</v>
      </c>
      <c r="F24" s="149">
        <v>0.59695652416421907</v>
      </c>
      <c r="G24" s="146">
        <v>10</v>
      </c>
      <c r="H24" s="147">
        <v>1.166452816983553E-3</v>
      </c>
      <c r="I24" s="148">
        <v>2</v>
      </c>
      <c r="J24" s="149">
        <v>6.4059540964219425E-2</v>
      </c>
      <c r="K24" s="146">
        <v>73</v>
      </c>
      <c r="L24" s="147">
        <v>4.2883158080244373E-3</v>
      </c>
      <c r="M24" s="148">
        <v>13</v>
      </c>
      <c r="N24" s="149">
        <v>0.23550677590375657</v>
      </c>
      <c r="O24" s="146">
        <v>55140</v>
      </c>
      <c r="P24" s="147">
        <f t="shared" si="0"/>
        <v>1.8208885037672644E-2</v>
      </c>
      <c r="Q24" s="150">
        <v>4366</v>
      </c>
      <c r="AA24" s="178">
        <v>8526.8587969182809</v>
      </c>
    </row>
    <row r="25" spans="1:29" ht="19.5" thickBot="1">
      <c r="A25" s="693" t="s">
        <v>24</v>
      </c>
      <c r="B25" s="715"/>
      <c r="C25" s="179">
        <v>16543.5</v>
      </c>
      <c r="D25" s="46">
        <v>0.52890117970523354</v>
      </c>
      <c r="E25" s="45">
        <v>703.8</v>
      </c>
      <c r="F25" s="180">
        <v>3.7894756894009922</v>
      </c>
      <c r="G25" s="179">
        <v>6597.3</v>
      </c>
      <c r="H25" s="46">
        <v>0.7695439169485595</v>
      </c>
      <c r="I25" s="45">
        <v>126.65</v>
      </c>
      <c r="J25" s="180">
        <v>5.5136348283968983</v>
      </c>
      <c r="K25" s="179">
        <v>7491.3</v>
      </c>
      <c r="L25" s="46">
        <v>0.44006931798155435</v>
      </c>
      <c r="M25" s="45">
        <v>287.75</v>
      </c>
      <c r="N25" s="180">
        <v>3.1530124078599662</v>
      </c>
      <c r="O25" s="179">
        <v>422648</v>
      </c>
      <c r="P25" s="46">
        <f t="shared" si="0"/>
        <v>0.13957107079075567</v>
      </c>
      <c r="Q25" s="44">
        <v>45549</v>
      </c>
      <c r="AA25" s="178">
        <v>2680.0862458548218</v>
      </c>
    </row>
    <row r="26" spans="1:29" ht="15.75" thickBot="1">
      <c r="A26" s="43" t="s">
        <v>23</v>
      </c>
      <c r="B26" s="181" t="s">
        <v>22</v>
      </c>
      <c r="C26" s="182">
        <v>1799.9000000000003</v>
      </c>
      <c r="D26" s="42">
        <v>5.7543399725055157E-2</v>
      </c>
      <c r="E26" s="41">
        <v>194.84999999999997</v>
      </c>
      <c r="F26" s="183">
        <v>3.5254045600026349</v>
      </c>
      <c r="G26" s="182">
        <v>0</v>
      </c>
      <c r="H26" s="42">
        <v>0</v>
      </c>
      <c r="I26" s="41">
        <v>0</v>
      </c>
      <c r="J26" s="183">
        <v>0</v>
      </c>
      <c r="K26" s="182">
        <v>1799.8350000000003</v>
      </c>
      <c r="L26" s="42">
        <v>0.10572960112788582</v>
      </c>
      <c r="M26" s="41">
        <v>154.45499999999998</v>
      </c>
      <c r="N26" s="183">
        <v>5.4986471010236375</v>
      </c>
      <c r="O26" s="184">
        <v>58226.965000000004</v>
      </c>
      <c r="P26" s="42">
        <f t="shared" si="0"/>
        <v>1.9228293648487282E-2</v>
      </c>
      <c r="Q26" s="185">
        <v>6323.2199999999993</v>
      </c>
      <c r="AA26" s="178">
        <v>1136.519217887635</v>
      </c>
    </row>
    <row r="27" spans="1:29">
      <c r="A27" s="36" t="s">
        <v>19</v>
      </c>
      <c r="B27" s="186" t="s">
        <v>13</v>
      </c>
      <c r="C27" s="187">
        <v>681.80000000000007</v>
      </c>
      <c r="D27" s="35">
        <v>2.1797372038748045E-2</v>
      </c>
      <c r="E27" s="34">
        <v>134.20000000000002</v>
      </c>
      <c r="F27" s="188">
        <v>0.78679541354773963</v>
      </c>
      <c r="G27" s="187">
        <v>83</v>
      </c>
      <c r="H27" s="35">
        <v>9.6815583809634898E-3</v>
      </c>
      <c r="I27" s="34">
        <v>22</v>
      </c>
      <c r="J27" s="188">
        <v>0.34946440867255424</v>
      </c>
      <c r="K27" s="187">
        <v>542.79999999999995</v>
      </c>
      <c r="L27" s="35">
        <v>3.1886271515009106E-2</v>
      </c>
      <c r="M27" s="34">
        <v>98.199999999999989</v>
      </c>
      <c r="N27" s="188">
        <v>1.1509631591620093</v>
      </c>
      <c r="O27" s="187">
        <v>83893</v>
      </c>
      <c r="P27" s="35">
        <f t="shared" si="0"/>
        <v>2.7703989707389756E-2</v>
      </c>
      <c r="Q27" s="33">
        <v>14849</v>
      </c>
    </row>
    <row r="28" spans="1:29">
      <c r="A28" s="32" t="s">
        <v>18</v>
      </c>
      <c r="B28" s="189" t="s">
        <v>13</v>
      </c>
      <c r="C28" s="190">
        <v>458</v>
      </c>
      <c r="D28" s="31">
        <v>1.4642411841810799E-2</v>
      </c>
      <c r="E28" s="30">
        <v>107.5</v>
      </c>
      <c r="F28" s="191">
        <v>0.53998799702941958</v>
      </c>
      <c r="G28" s="190">
        <v>123.5</v>
      </c>
      <c r="H28" s="31">
        <v>1.440569228974688E-2</v>
      </c>
      <c r="I28" s="30">
        <v>21.5</v>
      </c>
      <c r="J28" s="191">
        <v>0.53125817040265466</v>
      </c>
      <c r="K28" s="190">
        <v>257.5</v>
      </c>
      <c r="L28" s="31">
        <v>1.5126593432414967E-2</v>
      </c>
      <c r="M28" s="30">
        <v>60.5</v>
      </c>
      <c r="N28" s="191">
        <v>0.55784381546517048</v>
      </c>
      <c r="O28" s="190">
        <v>82113</v>
      </c>
      <c r="P28" s="31">
        <f t="shared" si="0"/>
        <v>2.7116180215785525E-2</v>
      </c>
      <c r="Q28" s="29">
        <v>11495</v>
      </c>
      <c r="X28" s="192">
        <f>'Cálc Prov Dom'!H8+'Cálc Prov Dom'!H9+'Cálc Prov Dom'!H10</f>
        <v>-4785.9678696696328</v>
      </c>
    </row>
    <row r="29" spans="1:29">
      <c r="A29" s="32" t="s">
        <v>17</v>
      </c>
      <c r="B29" s="189" t="s">
        <v>13</v>
      </c>
      <c r="C29" s="190">
        <v>586</v>
      </c>
      <c r="D29" s="31">
        <v>1.8734614277950062E-2</v>
      </c>
      <c r="E29" s="30">
        <v>53</v>
      </c>
      <c r="F29" s="191">
        <v>1.0567571776022009</v>
      </c>
      <c r="G29" s="190">
        <v>49</v>
      </c>
      <c r="H29" s="31">
        <v>5.7156188032194098E-3</v>
      </c>
      <c r="I29" s="30">
        <v>9</v>
      </c>
      <c r="J29" s="191">
        <v>0.32239901527351389</v>
      </c>
      <c r="K29" s="190">
        <v>418</v>
      </c>
      <c r="L29" s="31">
        <v>2.4555013804852258E-2</v>
      </c>
      <c r="M29" s="30">
        <v>25</v>
      </c>
      <c r="N29" s="191">
        <v>1.3850665244247589</v>
      </c>
      <c r="O29" s="190">
        <v>53685</v>
      </c>
      <c r="P29" s="31">
        <f t="shared" si="0"/>
        <v>1.7728400312793904E-2</v>
      </c>
      <c r="Q29" s="29">
        <v>5345</v>
      </c>
    </row>
    <row r="30" spans="1:29">
      <c r="A30" s="32" t="s">
        <v>16</v>
      </c>
      <c r="B30" s="189" t="s">
        <v>13</v>
      </c>
      <c r="C30" s="190">
        <v>408.3</v>
      </c>
      <c r="D30" s="31">
        <v>1.3053486364653602E-2</v>
      </c>
      <c r="E30" s="30">
        <v>41.6</v>
      </c>
      <c r="F30" s="191">
        <v>0.60831643813341496</v>
      </c>
      <c r="G30" s="190">
        <v>47</v>
      </c>
      <c r="H30" s="31">
        <v>5.4823282398226989E-3</v>
      </c>
      <c r="I30" s="30">
        <v>8</v>
      </c>
      <c r="J30" s="193">
        <v>0.19078943305413065</v>
      </c>
      <c r="K30" s="190">
        <v>311.40000000000003</v>
      </c>
      <c r="L30" s="31">
        <v>1.8292897844093287E-2</v>
      </c>
      <c r="M30" s="30">
        <v>24.4</v>
      </c>
      <c r="N30" s="191">
        <v>0.89943798785312246</v>
      </c>
      <c r="O30" s="190">
        <v>61587.8</v>
      </c>
      <c r="P30" s="31">
        <f t="shared" si="0"/>
        <v>2.0338142363496108E-2</v>
      </c>
      <c r="Q30" s="29">
        <v>3800.6</v>
      </c>
    </row>
    <row r="31" spans="1:29">
      <c r="A31" s="32" t="s">
        <v>15</v>
      </c>
      <c r="B31" s="189" t="s">
        <v>13</v>
      </c>
      <c r="C31" s="190">
        <v>713</v>
      </c>
      <c r="D31" s="31">
        <v>2.2794846382556987E-2</v>
      </c>
      <c r="E31" s="30">
        <v>113.25</v>
      </c>
      <c r="F31" s="191">
        <v>0.65787310865060922</v>
      </c>
      <c r="G31" s="190">
        <v>53</v>
      </c>
      <c r="H31" s="31">
        <v>6.1821999300128308E-3</v>
      </c>
      <c r="I31" s="30">
        <v>17</v>
      </c>
      <c r="J31" s="193">
        <v>0.1691809605485958</v>
      </c>
      <c r="K31" s="190">
        <v>492.065</v>
      </c>
      <c r="L31" s="31">
        <v>2.890589202843212E-2</v>
      </c>
      <c r="M31" s="30">
        <v>79.045000000000002</v>
      </c>
      <c r="N31" s="191">
        <v>0.8425840622463957</v>
      </c>
      <c r="O31" s="190">
        <v>103885.88500000001</v>
      </c>
      <c r="P31" s="31">
        <f t="shared" si="0"/>
        <v>3.4306241149834625E-2</v>
      </c>
      <c r="Q31" s="29">
        <v>12314.880000000001</v>
      </c>
    </row>
    <row r="32" spans="1:29" ht="19.5" thickBot="1">
      <c r="A32" s="194" t="s">
        <v>14</v>
      </c>
      <c r="B32" s="195" t="s">
        <v>13</v>
      </c>
      <c r="C32" s="196">
        <v>769.1</v>
      </c>
      <c r="D32" s="197">
        <v>2.4588381981521149E-2</v>
      </c>
      <c r="E32" s="198">
        <v>95.7</v>
      </c>
      <c r="F32" s="199">
        <v>0.93430590992877716</v>
      </c>
      <c r="G32" s="196">
        <v>41</v>
      </c>
      <c r="H32" s="197">
        <v>4.7824565496325678E-3</v>
      </c>
      <c r="I32" s="198">
        <v>9.9</v>
      </c>
      <c r="J32" s="199">
        <v>0.15612713228845659</v>
      </c>
      <c r="K32" s="196">
        <v>579</v>
      </c>
      <c r="L32" s="197">
        <v>3.4012806203371909E-2</v>
      </c>
      <c r="M32" s="198">
        <v>63.3</v>
      </c>
      <c r="N32" s="199">
        <v>1.3357114067237474</v>
      </c>
      <c r="O32" s="200">
        <v>77110.45</v>
      </c>
      <c r="P32" s="197">
        <f t="shared" si="0"/>
        <v>2.5464187871839038E-2</v>
      </c>
      <c r="Q32" s="28">
        <v>10574.8</v>
      </c>
    </row>
    <row r="33" spans="1:20" ht="26.25" thickBot="1">
      <c r="A33" s="679" t="s">
        <v>12</v>
      </c>
      <c r="B33" s="680"/>
      <c r="C33" s="201">
        <v>3616.2000000000003</v>
      </c>
      <c r="D33" s="27">
        <v>0.11561111288724064</v>
      </c>
      <c r="E33" s="26">
        <v>545.25000000000011</v>
      </c>
      <c r="F33" s="202">
        <v>0.74600555212866215</v>
      </c>
      <c r="G33" s="201">
        <v>396.5</v>
      </c>
      <c r="H33" s="27">
        <v>4.6249854193397874E-2</v>
      </c>
      <c r="I33" s="26">
        <v>87.4</v>
      </c>
      <c r="J33" s="202">
        <v>0.27454944703239803</v>
      </c>
      <c r="K33" s="201">
        <v>2600.7650000000003</v>
      </c>
      <c r="L33" s="27">
        <v>0.15277947482817367</v>
      </c>
      <c r="M33" s="26">
        <v>350.44499999999999</v>
      </c>
      <c r="N33" s="202">
        <v>1.0008013592140899</v>
      </c>
      <c r="O33" s="201">
        <v>462275.13500000001</v>
      </c>
      <c r="P33" s="27">
        <f t="shared" si="0"/>
        <v>0.15265714162113894</v>
      </c>
      <c r="Q33" s="25">
        <v>58379.28</v>
      </c>
    </row>
    <row r="34" spans="1:20">
      <c r="A34" s="24" t="s">
        <v>11</v>
      </c>
      <c r="B34" s="203" t="s">
        <v>10</v>
      </c>
      <c r="C34" s="204">
        <v>572</v>
      </c>
      <c r="D34" s="23">
        <v>1.828702963649733E-2</v>
      </c>
      <c r="E34" s="22">
        <v>247</v>
      </c>
      <c r="F34" s="205">
        <v>0.13232487478554836</v>
      </c>
      <c r="G34" s="204">
        <v>72</v>
      </c>
      <c r="H34" s="23">
        <v>8.3984602822815817E-3</v>
      </c>
      <c r="I34" s="22">
        <v>27</v>
      </c>
      <c r="J34" s="205">
        <v>6.0771225690274149E-2</v>
      </c>
      <c r="K34" s="204">
        <v>361</v>
      </c>
      <c r="L34" s="23">
        <v>2.1206602831463313E-2</v>
      </c>
      <c r="M34" s="22">
        <v>155</v>
      </c>
      <c r="N34" s="205">
        <v>0.15345089498294956</v>
      </c>
      <c r="O34" s="204">
        <v>418490</v>
      </c>
      <c r="P34" s="23">
        <f t="shared" si="0"/>
        <v>0.1381979742367723</v>
      </c>
      <c r="Q34" s="21">
        <v>44673</v>
      </c>
    </row>
    <row r="35" spans="1:20">
      <c r="A35" s="20" t="s">
        <v>9</v>
      </c>
      <c r="B35" s="206" t="s">
        <v>9</v>
      </c>
      <c r="C35" s="207">
        <v>5</v>
      </c>
      <c r="D35" s="19">
        <v>1.5985165766168994E-4</v>
      </c>
      <c r="E35" s="18">
        <v>1</v>
      </c>
      <c r="F35" s="208">
        <v>0.58816708495488235</v>
      </c>
      <c r="G35" s="207">
        <v>0</v>
      </c>
      <c r="H35" s="19">
        <v>0</v>
      </c>
      <c r="I35" s="18">
        <v>0</v>
      </c>
      <c r="J35" s="208">
        <v>0</v>
      </c>
      <c r="K35" s="207">
        <v>0</v>
      </c>
      <c r="L35" s="19">
        <v>0</v>
      </c>
      <c r="M35" s="18">
        <v>0</v>
      </c>
      <c r="N35" s="208">
        <v>0</v>
      </c>
      <c r="O35" s="207">
        <v>823</v>
      </c>
      <c r="P35" s="19">
        <f t="shared" si="0"/>
        <v>2.7177933235409118E-4</v>
      </c>
      <c r="Q35" s="17">
        <v>123</v>
      </c>
    </row>
    <row r="36" spans="1:20">
      <c r="A36" s="20" t="s">
        <v>8</v>
      </c>
      <c r="B36" s="206" t="s">
        <v>7</v>
      </c>
      <c r="C36" s="207">
        <v>113</v>
      </c>
      <c r="D36" s="19">
        <v>3.612647463154193E-3</v>
      </c>
      <c r="E36" s="18">
        <v>33</v>
      </c>
      <c r="F36" s="208">
        <v>0.19757969525806537</v>
      </c>
      <c r="G36" s="207">
        <v>5</v>
      </c>
      <c r="H36" s="19">
        <v>5.8322640849177649E-4</v>
      </c>
      <c r="I36" s="18">
        <v>4</v>
      </c>
      <c r="J36" s="208">
        <v>3.189729892870613E-2</v>
      </c>
      <c r="K36" s="207">
        <v>93</v>
      </c>
      <c r="L36" s="19">
        <v>5.4631968513188037E-3</v>
      </c>
      <c r="M36" s="18">
        <v>22</v>
      </c>
      <c r="N36" s="208">
        <v>0.29878829308076343</v>
      </c>
      <c r="O36" s="207">
        <v>55369</v>
      </c>
      <c r="P36" s="19">
        <f t="shared" si="0"/>
        <v>1.8284507719457683E-2</v>
      </c>
      <c r="Q36" s="17">
        <v>5429</v>
      </c>
    </row>
    <row r="37" spans="1:20" ht="26.25" thickBot="1">
      <c r="A37" s="681" t="s">
        <v>6</v>
      </c>
      <c r="B37" s="682"/>
      <c r="C37" s="209">
        <v>690</v>
      </c>
      <c r="D37" s="16">
        <v>2.2059528757313214E-2</v>
      </c>
      <c r="E37" s="15">
        <v>281</v>
      </c>
      <c r="F37" s="210">
        <v>0.14072682028529798</v>
      </c>
      <c r="G37" s="209">
        <v>77</v>
      </c>
      <c r="H37" s="16">
        <v>8.9816866907733578E-3</v>
      </c>
      <c r="I37" s="15">
        <v>31</v>
      </c>
      <c r="J37" s="210">
        <v>5.7297878966352959E-2</v>
      </c>
      <c r="K37" s="209">
        <v>454</v>
      </c>
      <c r="L37" s="16">
        <v>2.6669799682782117E-2</v>
      </c>
      <c r="M37" s="15">
        <v>177</v>
      </c>
      <c r="N37" s="210">
        <v>0.17013763749416105</v>
      </c>
      <c r="O37" s="209">
        <v>474682</v>
      </c>
      <c r="P37" s="16">
        <f t="shared" si="0"/>
        <v>0.15675426128858408</v>
      </c>
      <c r="Q37" s="14">
        <v>50225</v>
      </c>
    </row>
    <row r="38" spans="1:20" ht="18.75">
      <c r="A38" s="13" t="s">
        <v>5</v>
      </c>
      <c r="B38" s="211" t="s">
        <v>4</v>
      </c>
      <c r="C38" s="212">
        <v>3460.5999999999995</v>
      </c>
      <c r="D38" s="12">
        <v>0.11063652930080883</v>
      </c>
      <c r="E38" s="11">
        <v>734.99999999999989</v>
      </c>
      <c r="F38" s="213">
        <v>0.75515453803196486</v>
      </c>
      <c r="G38" s="212">
        <v>573.79999999999995</v>
      </c>
      <c r="H38" s="12">
        <v>6.6931062638516267E-2</v>
      </c>
      <c r="I38" s="11">
        <v>137.6</v>
      </c>
      <c r="J38" s="213">
        <v>0.44815746184307387</v>
      </c>
      <c r="K38" s="212">
        <v>2082.6</v>
      </c>
      <c r="L38" s="12">
        <v>0.12234036303824238</v>
      </c>
      <c r="M38" s="11">
        <v>410.9</v>
      </c>
      <c r="N38" s="213">
        <v>0.83841255133456682</v>
      </c>
      <c r="O38" s="212">
        <v>441870.9</v>
      </c>
      <c r="P38" s="12">
        <f t="shared" si="0"/>
        <v>0.14591905004702477</v>
      </c>
      <c r="Q38" s="10">
        <v>80565.5</v>
      </c>
    </row>
    <row r="39" spans="1:20" ht="18.75">
      <c r="A39" s="9" t="s">
        <v>3</v>
      </c>
      <c r="B39" s="214" t="s">
        <v>2</v>
      </c>
      <c r="C39" s="215">
        <v>1898.7999999999997</v>
      </c>
      <c r="D39" s="8">
        <v>6.0705265513603369E-2</v>
      </c>
      <c r="E39" s="7">
        <v>392.09999999999997</v>
      </c>
      <c r="F39" s="216">
        <v>0.66834588648588467</v>
      </c>
      <c r="G39" s="215">
        <v>227.4</v>
      </c>
      <c r="H39" s="8">
        <v>2.6525137058205996E-2</v>
      </c>
      <c r="I39" s="7">
        <v>72.349999999999994</v>
      </c>
      <c r="J39" s="216">
        <v>0.29203341903436103</v>
      </c>
      <c r="K39" s="215">
        <v>1250.5</v>
      </c>
      <c r="L39" s="8">
        <v>7.3459437231980257E-2</v>
      </c>
      <c r="M39" s="7">
        <v>236.45</v>
      </c>
      <c r="N39" s="216">
        <v>0.80876530696600146</v>
      </c>
      <c r="O39" s="215">
        <v>275048</v>
      </c>
      <c r="P39" s="8">
        <f t="shared" si="0"/>
        <v>9.082911519480931E-2</v>
      </c>
      <c r="Q39" s="6">
        <v>46707</v>
      </c>
    </row>
    <row r="40" spans="1:20" ht="27" thickBot="1">
      <c r="A40" s="683" t="s">
        <v>1</v>
      </c>
      <c r="B40" s="684"/>
      <c r="C40" s="217">
        <v>5359.4</v>
      </c>
      <c r="D40" s="5">
        <v>0.17134179481441222</v>
      </c>
      <c r="E40" s="4">
        <v>1127.0999999999999</v>
      </c>
      <c r="F40" s="218">
        <v>0.7219328580415012</v>
      </c>
      <c r="G40" s="217">
        <v>801.19999999999993</v>
      </c>
      <c r="H40" s="5">
        <v>9.3456199696722253E-2</v>
      </c>
      <c r="I40" s="4">
        <v>209.95</v>
      </c>
      <c r="J40" s="218">
        <v>0.38911496806272067</v>
      </c>
      <c r="K40" s="217">
        <v>3333.1</v>
      </c>
      <c r="L40" s="5">
        <v>0.19579980027022265</v>
      </c>
      <c r="M40" s="4">
        <v>647.34999999999991</v>
      </c>
      <c r="N40" s="218">
        <v>0.82703830067792328</v>
      </c>
      <c r="O40" s="219">
        <v>716918.9</v>
      </c>
      <c r="P40" s="5">
        <f t="shared" si="0"/>
        <v>0.23674816524183409</v>
      </c>
      <c r="Q40" s="220">
        <v>127272.5</v>
      </c>
    </row>
    <row r="41" spans="1:20" ht="15.75" thickBot="1">
      <c r="A41" s="685" t="s">
        <v>0</v>
      </c>
      <c r="B41" s="686"/>
      <c r="C41" s="221">
        <v>31279</v>
      </c>
      <c r="D41" s="2">
        <v>1</v>
      </c>
      <c r="E41" s="1">
        <v>2884</v>
      </c>
      <c r="F41" s="222"/>
      <c r="G41" s="221">
        <v>8573</v>
      </c>
      <c r="H41" s="2">
        <v>1</v>
      </c>
      <c r="I41" s="1">
        <v>477</v>
      </c>
      <c r="J41" s="222"/>
      <c r="K41" s="221">
        <v>17023</v>
      </c>
      <c r="L41" s="2">
        <v>1</v>
      </c>
      <c r="M41" s="1">
        <v>1640.9999999999998</v>
      </c>
      <c r="N41" s="222"/>
      <c r="O41" s="677"/>
      <c r="P41" s="678"/>
      <c r="Q41" s="678"/>
    </row>
    <row r="42" spans="1:20" ht="26.25">
      <c r="O42" s="281"/>
      <c r="P42" s="282"/>
      <c r="Q42" s="281"/>
    </row>
    <row r="43" spans="1:20">
      <c r="O43" s="281"/>
      <c r="P43" s="280"/>
      <c r="Q43" s="281"/>
    </row>
    <row r="44" spans="1:20" ht="15.75" thickBot="1">
      <c r="A44" s="687" t="s">
        <v>92</v>
      </c>
      <c r="B44" s="688"/>
      <c r="C44" s="688"/>
      <c r="D44" s="688"/>
      <c r="E44" s="688"/>
      <c r="F44" s="688"/>
      <c r="G44" s="688"/>
      <c r="H44" s="688"/>
      <c r="I44" s="688"/>
      <c r="J44" s="688"/>
      <c r="K44" s="688"/>
      <c r="L44" s="688"/>
      <c r="M44" s="688"/>
      <c r="N44" s="688"/>
      <c r="O44" s="688"/>
      <c r="P44" s="688"/>
      <c r="Q44" s="688"/>
    </row>
    <row r="45" spans="1:20" ht="22.5">
      <c r="A45" s="699" t="s">
        <v>55</v>
      </c>
      <c r="B45" s="701" t="s">
        <v>54</v>
      </c>
      <c r="C45" s="703" t="s">
        <v>77</v>
      </c>
      <c r="D45" s="704"/>
      <c r="E45" s="704"/>
      <c r="F45" s="705"/>
      <c r="G45" s="706" t="s">
        <v>78</v>
      </c>
      <c r="H45" s="707"/>
      <c r="I45" s="707"/>
      <c r="J45" s="708"/>
      <c r="K45" s="709" t="s">
        <v>53</v>
      </c>
      <c r="L45" s="710"/>
      <c r="M45" s="710"/>
      <c r="N45" s="711"/>
      <c r="O45" s="712" t="s">
        <v>52</v>
      </c>
      <c r="P45" s="713"/>
      <c r="Q45" s="714"/>
    </row>
    <row r="46" spans="1:20" ht="79.5" thickBot="1">
      <c r="A46" s="700"/>
      <c r="B46" s="702"/>
      <c r="C46" s="89" t="s">
        <v>49</v>
      </c>
      <c r="D46" s="90" t="s">
        <v>51</v>
      </c>
      <c r="E46" s="90" t="s">
        <v>48</v>
      </c>
      <c r="F46" s="91" t="s">
        <v>50</v>
      </c>
      <c r="G46" s="92" t="s">
        <v>49</v>
      </c>
      <c r="H46" s="93" t="s">
        <v>51</v>
      </c>
      <c r="I46" s="93" t="s">
        <v>48</v>
      </c>
      <c r="J46" s="94" t="s">
        <v>50</v>
      </c>
      <c r="K46" s="95" t="s">
        <v>49</v>
      </c>
      <c r="L46" s="96" t="s">
        <v>51</v>
      </c>
      <c r="M46" s="96" t="s">
        <v>48</v>
      </c>
      <c r="N46" s="223" t="s">
        <v>50</v>
      </c>
      <c r="O46" s="98" t="s">
        <v>49</v>
      </c>
      <c r="P46" s="99" t="s">
        <v>51</v>
      </c>
      <c r="Q46" s="100" t="s">
        <v>48</v>
      </c>
      <c r="R46" s="224" t="s">
        <v>93</v>
      </c>
      <c r="S46" s="174" t="s">
        <v>82</v>
      </c>
      <c r="T46" s="174" t="s">
        <v>85</v>
      </c>
    </row>
    <row r="47" spans="1:20" ht="23.25" thickBot="1">
      <c r="A47" s="689" t="s">
        <v>47</v>
      </c>
      <c r="B47" s="690"/>
      <c r="C47" s="101">
        <v>26493</v>
      </c>
      <c r="D47" s="225">
        <v>1</v>
      </c>
      <c r="E47" s="103">
        <v>2884</v>
      </c>
      <c r="F47" s="104">
        <v>1</v>
      </c>
      <c r="G47" s="105">
        <v>5187</v>
      </c>
      <c r="H47" s="106">
        <v>1</v>
      </c>
      <c r="I47" s="107">
        <v>458</v>
      </c>
      <c r="J47" s="108">
        <v>1</v>
      </c>
      <c r="K47" s="109">
        <v>13404</v>
      </c>
      <c r="L47" s="110">
        <v>1</v>
      </c>
      <c r="M47" s="111">
        <v>1632</v>
      </c>
      <c r="N47" s="226">
        <v>1</v>
      </c>
      <c r="O47" s="227">
        <v>3028192</v>
      </c>
      <c r="P47" s="228">
        <v>1</v>
      </c>
      <c r="Q47" s="229">
        <v>307900</v>
      </c>
      <c r="R47" s="230" t="s">
        <v>94</v>
      </c>
      <c r="S47" s="177">
        <v>26493.032130330368</v>
      </c>
      <c r="T47" s="177">
        <v>6308.0321303303681</v>
      </c>
    </row>
    <row r="48" spans="1:20" ht="15.75">
      <c r="A48" s="64" t="s">
        <v>45</v>
      </c>
      <c r="B48" s="131" t="s">
        <v>44</v>
      </c>
      <c r="C48" s="132">
        <v>3270</v>
      </c>
      <c r="D48" s="63">
        <f t="shared" ref="D48:D85" si="1">C48/C$47</f>
        <v>0.12342883025704904</v>
      </c>
      <c r="E48" s="62">
        <v>12</v>
      </c>
      <c r="F48" s="133">
        <f t="shared" ref="F48:F84" si="2">D48/$P48</f>
        <v>0.8515859804918452</v>
      </c>
      <c r="G48" s="132">
        <v>701</v>
      </c>
      <c r="H48" s="63">
        <f t="shared" ref="H48:H85" si="3">G48/G$47</f>
        <v>0.13514555619818777</v>
      </c>
      <c r="I48" s="62">
        <v>2</v>
      </c>
      <c r="J48" s="133">
        <f t="shared" ref="J48:J84" si="4">H48/$P48</f>
        <v>0.93242446472571028</v>
      </c>
      <c r="K48" s="132">
        <v>1344</v>
      </c>
      <c r="L48" s="63">
        <f t="shared" ref="L48:L85" si="5">K48/K$47</f>
        <v>0.10026857654431513</v>
      </c>
      <c r="M48" s="62">
        <v>4</v>
      </c>
      <c r="N48" s="133">
        <f t="shared" ref="N48:N84" si="6">L48/$P48</f>
        <v>0.69179391792976785</v>
      </c>
      <c r="O48" s="231">
        <v>438906</v>
      </c>
      <c r="P48" s="232">
        <f t="shared" ref="P48:P85" si="7">O48/O$47</f>
        <v>0.14493995096744197</v>
      </c>
      <c r="Q48" s="233">
        <v>1285</v>
      </c>
      <c r="R48" s="177" t="s">
        <v>95</v>
      </c>
      <c r="S48" s="177">
        <v>5186.9862458548214</v>
      </c>
      <c r="T48" s="177">
        <v>2679.9862458548214</v>
      </c>
    </row>
    <row r="49" spans="1:20" ht="19.5" thickBot="1">
      <c r="A49" s="691" t="s">
        <v>43</v>
      </c>
      <c r="B49" s="692"/>
      <c r="C49" s="134">
        <v>3270</v>
      </c>
      <c r="D49" s="60">
        <f t="shared" si="1"/>
        <v>0.12342883025704904</v>
      </c>
      <c r="E49" s="59">
        <v>12</v>
      </c>
      <c r="F49" s="135">
        <f t="shared" si="2"/>
        <v>0.8515859804918452</v>
      </c>
      <c r="G49" s="134">
        <v>701</v>
      </c>
      <c r="H49" s="60">
        <f t="shared" si="3"/>
        <v>0.13514555619818777</v>
      </c>
      <c r="I49" s="59">
        <v>2</v>
      </c>
      <c r="J49" s="135">
        <f t="shared" si="4"/>
        <v>0.93242446472571028</v>
      </c>
      <c r="K49" s="134">
        <v>1344</v>
      </c>
      <c r="L49" s="60">
        <f t="shared" si="5"/>
        <v>0.10026857654431513</v>
      </c>
      <c r="M49" s="59">
        <v>4</v>
      </c>
      <c r="N49" s="135">
        <f t="shared" si="6"/>
        <v>0.69179391792976785</v>
      </c>
      <c r="O49" s="134">
        <v>438906</v>
      </c>
      <c r="P49" s="60">
        <f t="shared" si="7"/>
        <v>0.14493995096744197</v>
      </c>
      <c r="Q49" s="59">
        <v>1285</v>
      </c>
      <c r="R49" s="177" t="s">
        <v>96</v>
      </c>
      <c r="S49" s="177">
        <v>13404.419217887635</v>
      </c>
      <c r="T49" s="177">
        <v>1136.4192178876347</v>
      </c>
    </row>
    <row r="50" spans="1:20" ht="15.75">
      <c r="A50" s="57" t="s">
        <v>42</v>
      </c>
      <c r="B50" s="234" t="s">
        <v>25</v>
      </c>
      <c r="C50" s="235">
        <v>6308</v>
      </c>
      <c r="D50" s="56">
        <f t="shared" si="1"/>
        <v>0.23810063035518816</v>
      </c>
      <c r="E50" s="55">
        <v>145.80000000000001</v>
      </c>
      <c r="F50" s="138">
        <f t="shared" si="2"/>
        <v>5.0374793826349329</v>
      </c>
      <c r="G50" s="235">
        <v>2680</v>
      </c>
      <c r="H50" s="56">
        <f t="shared" si="3"/>
        <v>0.51667630614999038</v>
      </c>
      <c r="I50" s="55">
        <v>39.65</v>
      </c>
      <c r="J50" s="138">
        <f t="shared" si="4"/>
        <v>10.931286640627064</v>
      </c>
      <c r="K50" s="137">
        <v>1136</v>
      </c>
      <c r="L50" s="56">
        <f t="shared" si="5"/>
        <v>8.4750820650552075E-2</v>
      </c>
      <c r="M50" s="55">
        <v>55.05</v>
      </c>
      <c r="N50" s="138">
        <f t="shared" si="6"/>
        <v>1.793067540609492</v>
      </c>
      <c r="O50" s="137">
        <v>143130</v>
      </c>
      <c r="P50" s="56">
        <f t="shared" si="7"/>
        <v>4.7265827265906522E-2</v>
      </c>
      <c r="Q50" s="55">
        <v>11502</v>
      </c>
      <c r="R50" s="177" t="s">
        <v>97</v>
      </c>
      <c r="S50" s="177">
        <v>7901.6266665879111</v>
      </c>
      <c r="T50" s="177">
        <v>2491.6266665879111</v>
      </c>
    </row>
    <row r="51" spans="1:20">
      <c r="A51" s="48" t="s">
        <v>41</v>
      </c>
      <c r="B51" s="236" t="s">
        <v>25</v>
      </c>
      <c r="C51" s="237">
        <f>C50-C52</f>
        <v>6090.8</v>
      </c>
      <c r="D51" s="141">
        <f t="shared" si="1"/>
        <v>0.22990223832710527</v>
      </c>
      <c r="E51" s="142">
        <v>131</v>
      </c>
      <c r="F51" s="143">
        <f t="shared" si="2"/>
        <v>5.3020282308823177</v>
      </c>
      <c r="G51" s="237">
        <f>G50-G52</f>
        <v>2628.9</v>
      </c>
      <c r="H51" s="141">
        <f t="shared" si="3"/>
        <v>0.5068247541931753</v>
      </c>
      <c r="I51" s="142">
        <v>36</v>
      </c>
      <c r="J51" s="143">
        <f t="shared" si="4"/>
        <v>11.688442767655248</v>
      </c>
      <c r="K51" s="237">
        <f>K50-K52</f>
        <v>979.9</v>
      </c>
      <c r="L51" s="141">
        <f t="shared" si="5"/>
        <v>7.3105043270665471E-2</v>
      </c>
      <c r="M51" s="142">
        <v>47</v>
      </c>
      <c r="N51" s="143">
        <f t="shared" si="6"/>
        <v>1.68595576128953</v>
      </c>
      <c r="O51" s="237">
        <v>131306</v>
      </c>
      <c r="P51" s="141">
        <f t="shared" si="7"/>
        <v>4.33611871374074E-2</v>
      </c>
      <c r="Q51" s="142">
        <v>10050</v>
      </c>
    </row>
    <row r="52" spans="1:20" ht="15.75" thickBot="1">
      <c r="A52" s="47" t="s">
        <v>40</v>
      </c>
      <c r="B52" s="238" t="s">
        <v>25</v>
      </c>
      <c r="C52" s="239">
        <v>217.2</v>
      </c>
      <c r="D52" s="147">
        <f t="shared" si="1"/>
        <v>8.198392028082889E-3</v>
      </c>
      <c r="E52" s="148">
        <v>14.8</v>
      </c>
      <c r="F52" s="149">
        <f t="shared" si="2"/>
        <v>2.0996536833816291</v>
      </c>
      <c r="G52" s="239">
        <v>51.1</v>
      </c>
      <c r="H52" s="147">
        <f t="shared" si="3"/>
        <v>9.851551956815115E-3</v>
      </c>
      <c r="I52" s="148">
        <v>3.65</v>
      </c>
      <c r="J52" s="149">
        <f t="shared" si="4"/>
        <v>2.5230371129238733</v>
      </c>
      <c r="K52" s="146">
        <v>156.1</v>
      </c>
      <c r="L52" s="147">
        <f t="shared" si="5"/>
        <v>1.1645777379886601E-2</v>
      </c>
      <c r="M52" s="148">
        <v>8.0500000000000007</v>
      </c>
      <c r="N52" s="149">
        <f t="shared" si="6"/>
        <v>2.9825481982031095</v>
      </c>
      <c r="O52" s="146">
        <v>11824</v>
      </c>
      <c r="P52" s="147">
        <f t="shared" si="7"/>
        <v>3.9046401284991176E-3</v>
      </c>
      <c r="Q52" s="148">
        <v>1452</v>
      </c>
    </row>
    <row r="53" spans="1:20">
      <c r="A53" s="57" t="s">
        <v>39</v>
      </c>
      <c r="B53" s="234" t="s">
        <v>25</v>
      </c>
      <c r="C53" s="235">
        <v>1445.4</v>
      </c>
      <c r="D53" s="56">
        <f t="shared" si="1"/>
        <v>5.4557807722794706E-2</v>
      </c>
      <c r="E53" s="55">
        <v>142.19999999999999</v>
      </c>
      <c r="F53" s="138">
        <f t="shared" si="2"/>
        <v>3.7625889198958107</v>
      </c>
      <c r="G53" s="235">
        <v>23.2</v>
      </c>
      <c r="H53" s="56">
        <f t="shared" si="3"/>
        <v>4.4727202621939466E-3</v>
      </c>
      <c r="I53" s="55">
        <v>16.399999999999999</v>
      </c>
      <c r="J53" s="138">
        <f t="shared" si="4"/>
        <v>0.30846194894471773</v>
      </c>
      <c r="K53" s="137">
        <v>649.20000000000005</v>
      </c>
      <c r="L53" s="56">
        <f t="shared" si="5"/>
        <v>4.8433303491495078E-2</v>
      </c>
      <c r="M53" s="55">
        <v>39.4</v>
      </c>
      <c r="N53" s="138">
        <f t="shared" si="6"/>
        <v>3.3402113955343427</v>
      </c>
      <c r="O53" s="137">
        <v>43909</v>
      </c>
      <c r="P53" s="56">
        <f t="shared" si="7"/>
        <v>1.4500071329691116E-2</v>
      </c>
      <c r="Q53" s="55">
        <v>11882</v>
      </c>
    </row>
    <row r="54" spans="1:20">
      <c r="A54" s="48" t="s">
        <v>38</v>
      </c>
      <c r="B54" s="236" t="s">
        <v>25</v>
      </c>
      <c r="C54" s="237">
        <v>303.39999999999998</v>
      </c>
      <c r="D54" s="141">
        <f t="shared" si="1"/>
        <v>1.1452081681953722E-2</v>
      </c>
      <c r="E54" s="142">
        <v>125.2</v>
      </c>
      <c r="F54" s="143">
        <f t="shared" si="2"/>
        <v>1.0623748470618144</v>
      </c>
      <c r="G54" s="237">
        <v>23.2</v>
      </c>
      <c r="H54" s="141">
        <f t="shared" si="3"/>
        <v>4.4727202621939466E-3</v>
      </c>
      <c r="I54" s="142">
        <v>16.399999999999999</v>
      </c>
      <c r="J54" s="143">
        <f t="shared" si="4"/>
        <v>0.41492067874317956</v>
      </c>
      <c r="K54" s="140">
        <v>117.2</v>
      </c>
      <c r="L54" s="141">
        <f t="shared" si="5"/>
        <v>8.7436586093703368E-3</v>
      </c>
      <c r="M54" s="142">
        <v>35.4</v>
      </c>
      <c r="N54" s="143">
        <f t="shared" si="6"/>
        <v>0.81112266187624849</v>
      </c>
      <c r="O54" s="140">
        <v>32643</v>
      </c>
      <c r="P54" s="141">
        <f t="shared" si="7"/>
        <v>1.0779699569908381E-2</v>
      </c>
      <c r="Q54" s="142">
        <v>11422</v>
      </c>
    </row>
    <row r="55" spans="1:20" ht="15.75" thickBot="1">
      <c r="A55" s="53" t="s">
        <v>37</v>
      </c>
      <c r="B55" s="240" t="s">
        <v>25</v>
      </c>
      <c r="C55" s="241">
        <v>1142</v>
      </c>
      <c r="D55" s="153">
        <f t="shared" si="1"/>
        <v>4.3105726040840973E-2</v>
      </c>
      <c r="E55" s="154">
        <v>17</v>
      </c>
      <c r="F55" s="155">
        <f t="shared" si="2"/>
        <v>11.586402871566333</v>
      </c>
      <c r="G55" s="241">
        <v>0</v>
      </c>
      <c r="H55" s="153">
        <f t="shared" si="3"/>
        <v>0</v>
      </c>
      <c r="I55" s="154">
        <v>0</v>
      </c>
      <c r="J55" s="155">
        <f t="shared" si="4"/>
        <v>0</v>
      </c>
      <c r="K55" s="152">
        <v>532</v>
      </c>
      <c r="L55" s="153">
        <f t="shared" si="5"/>
        <v>3.9689644882124737E-2</v>
      </c>
      <c r="M55" s="154">
        <v>4</v>
      </c>
      <c r="N55" s="155">
        <f t="shared" si="6"/>
        <v>10.668193246484206</v>
      </c>
      <c r="O55" s="152">
        <v>11266</v>
      </c>
      <c r="P55" s="153">
        <f t="shared" si="7"/>
        <v>3.7203717597827351E-3</v>
      </c>
      <c r="Q55" s="154">
        <v>460</v>
      </c>
    </row>
    <row r="56" spans="1:20">
      <c r="A56" s="52" t="s">
        <v>36</v>
      </c>
      <c r="B56" s="242" t="s">
        <v>25</v>
      </c>
      <c r="C56" s="243">
        <v>1872.4</v>
      </c>
      <c r="D56" s="51">
        <f t="shared" si="1"/>
        <v>7.0675272713546983E-2</v>
      </c>
      <c r="E56" s="50">
        <v>212.3</v>
      </c>
      <c r="F56" s="159">
        <f t="shared" si="2"/>
        <v>5.2141084497632235</v>
      </c>
      <c r="G56" s="243">
        <v>338</v>
      </c>
      <c r="H56" s="51">
        <f t="shared" si="3"/>
        <v>6.5162907268170422E-2</v>
      </c>
      <c r="I56" s="50">
        <v>48.1</v>
      </c>
      <c r="J56" s="159">
        <f t="shared" si="4"/>
        <v>4.8074305531894836</v>
      </c>
      <c r="K56" s="158">
        <v>936</v>
      </c>
      <c r="L56" s="51">
        <f t="shared" si="5"/>
        <v>6.9829901521933746E-2</v>
      </c>
      <c r="M56" s="50">
        <v>100.8</v>
      </c>
      <c r="N56" s="159">
        <f t="shared" si="6"/>
        <v>5.1517407091923113</v>
      </c>
      <c r="O56" s="158">
        <v>41046</v>
      </c>
      <c r="P56" s="51">
        <f t="shared" si="7"/>
        <v>1.35546226923524E-2</v>
      </c>
      <c r="Q56" s="50">
        <v>5968</v>
      </c>
    </row>
    <row r="57" spans="1:20" ht="18.75">
      <c r="A57" s="160" t="s">
        <v>35</v>
      </c>
      <c r="B57" s="244" t="s">
        <v>25</v>
      </c>
      <c r="C57" s="245">
        <v>638.5</v>
      </c>
      <c r="D57" s="163">
        <f t="shared" si="1"/>
        <v>2.4100705846827462E-2</v>
      </c>
      <c r="E57" s="164">
        <v>25</v>
      </c>
      <c r="F57" s="165">
        <f t="shared" si="2"/>
        <v>6.9453335210997471</v>
      </c>
      <c r="G57" s="245">
        <v>164</v>
      </c>
      <c r="H57" s="163">
        <f t="shared" si="3"/>
        <v>3.161750530171583E-2</v>
      </c>
      <c r="I57" s="164">
        <v>7.5</v>
      </c>
      <c r="J57" s="165">
        <f t="shared" si="4"/>
        <v>9.1115223272376724</v>
      </c>
      <c r="K57" s="162">
        <v>66.5</v>
      </c>
      <c r="L57" s="163">
        <f t="shared" si="5"/>
        <v>4.9612056102655922E-3</v>
      </c>
      <c r="M57" s="164">
        <v>6</v>
      </c>
      <c r="N57" s="165">
        <f t="shared" si="6"/>
        <v>1.4297186086183273</v>
      </c>
      <c r="O57" s="162">
        <v>10508</v>
      </c>
      <c r="P57" s="163">
        <f t="shared" si="7"/>
        <v>3.4700573807737423E-3</v>
      </c>
      <c r="Q57" s="164">
        <v>620</v>
      </c>
    </row>
    <row r="58" spans="1:20" ht="15.75" thickBot="1">
      <c r="A58" s="47" t="s">
        <v>34</v>
      </c>
      <c r="B58" s="238" t="s">
        <v>25</v>
      </c>
      <c r="C58" s="239">
        <v>1233.9000000000001</v>
      </c>
      <c r="D58" s="147">
        <f t="shared" si="1"/>
        <v>4.6574566866719513E-2</v>
      </c>
      <c r="E58" s="148">
        <v>187.3</v>
      </c>
      <c r="F58" s="149">
        <f t="shared" si="2"/>
        <v>4.6184010344248181</v>
      </c>
      <c r="G58" s="239">
        <v>174</v>
      </c>
      <c r="H58" s="147">
        <f t="shared" si="3"/>
        <v>3.3545401966454599E-2</v>
      </c>
      <c r="I58" s="148">
        <v>40.6</v>
      </c>
      <c r="J58" s="149">
        <f t="shared" si="4"/>
        <v>3.3264103042636086</v>
      </c>
      <c r="K58" s="146">
        <v>869.5</v>
      </c>
      <c r="L58" s="147">
        <f t="shared" si="5"/>
        <v>6.4868695911668162E-2</v>
      </c>
      <c r="M58" s="148">
        <v>94.8</v>
      </c>
      <c r="N58" s="149">
        <f t="shared" si="6"/>
        <v>6.4324731812871248</v>
      </c>
      <c r="O58" s="146">
        <v>30538</v>
      </c>
      <c r="P58" s="147">
        <f t="shared" si="7"/>
        <v>1.0084565311578659E-2</v>
      </c>
      <c r="Q58" s="148">
        <v>5348</v>
      </c>
    </row>
    <row r="59" spans="1:20">
      <c r="A59" s="57" t="s">
        <v>33</v>
      </c>
      <c r="B59" s="234" t="s">
        <v>25</v>
      </c>
      <c r="C59" s="235">
        <v>1190.5</v>
      </c>
      <c r="D59" s="56">
        <f t="shared" si="1"/>
        <v>4.493639829388895E-2</v>
      </c>
      <c r="E59" s="55">
        <v>111</v>
      </c>
      <c r="F59" s="138">
        <f t="shared" si="2"/>
        <v>1.7685304942927644</v>
      </c>
      <c r="G59" s="235">
        <v>136</v>
      </c>
      <c r="H59" s="56">
        <f t="shared" si="3"/>
        <v>2.6219394640447272E-2</v>
      </c>
      <c r="I59" s="55">
        <v>13.5</v>
      </c>
      <c r="J59" s="138">
        <f t="shared" si="4"/>
        <v>1.0318984325415608</v>
      </c>
      <c r="K59" s="137">
        <v>726.5</v>
      </c>
      <c r="L59" s="56">
        <f t="shared" si="5"/>
        <v>5.4200238734706058E-2</v>
      </c>
      <c r="M59" s="55">
        <v>49</v>
      </c>
      <c r="N59" s="138">
        <f t="shared" si="6"/>
        <v>2.1331210030090717</v>
      </c>
      <c r="O59" s="137">
        <v>76943</v>
      </c>
      <c r="P59" s="56">
        <f t="shared" si="7"/>
        <v>2.540889084972155E-2</v>
      </c>
      <c r="Q59" s="55">
        <v>7796</v>
      </c>
    </row>
    <row r="60" spans="1:20">
      <c r="A60" s="48" t="s">
        <v>32</v>
      </c>
      <c r="B60" s="236" t="s">
        <v>25</v>
      </c>
      <c r="C60" s="237">
        <v>537</v>
      </c>
      <c r="D60" s="141">
        <f t="shared" si="1"/>
        <v>2.0269505152304381E-2</v>
      </c>
      <c r="E60" s="142">
        <v>30</v>
      </c>
      <c r="F60" s="143">
        <f t="shared" si="2"/>
        <v>2.5478375055484168</v>
      </c>
      <c r="G60" s="237">
        <v>42</v>
      </c>
      <c r="H60" s="141">
        <f t="shared" si="3"/>
        <v>8.0971659919028341E-3</v>
      </c>
      <c r="I60" s="142">
        <v>3</v>
      </c>
      <c r="J60" s="143">
        <f t="shared" si="4"/>
        <v>1.0177980689615302</v>
      </c>
      <c r="K60" s="140">
        <v>372</v>
      </c>
      <c r="L60" s="141">
        <f t="shared" si="5"/>
        <v>2.775290957923008E-2</v>
      </c>
      <c r="M60" s="142">
        <v>14</v>
      </c>
      <c r="N60" s="143">
        <f t="shared" si="6"/>
        <v>3.4884869355588348</v>
      </c>
      <c r="O60" s="140">
        <v>24091</v>
      </c>
      <c r="P60" s="141">
        <f t="shared" si="7"/>
        <v>7.9555721697963672E-3</v>
      </c>
      <c r="Q60" s="142">
        <v>2718</v>
      </c>
    </row>
    <row r="61" spans="1:20">
      <c r="A61" s="246" t="s">
        <v>31</v>
      </c>
      <c r="B61" s="247" t="s">
        <v>25</v>
      </c>
      <c r="C61" s="248">
        <v>301</v>
      </c>
      <c r="D61" s="249">
        <f t="shared" si="1"/>
        <v>1.1361491714792588E-2</v>
      </c>
      <c r="E61" s="250">
        <v>52.5</v>
      </c>
      <c r="F61" s="251">
        <f t="shared" si="2"/>
        <v>1.6935652630470686</v>
      </c>
      <c r="G61" s="248">
        <v>7</v>
      </c>
      <c r="H61" s="249">
        <f t="shared" si="3"/>
        <v>1.3495276653171389E-3</v>
      </c>
      <c r="I61" s="250">
        <v>6</v>
      </c>
      <c r="J61" s="251">
        <f t="shared" si="4"/>
        <v>0.20116312477932749</v>
      </c>
      <c r="K61" s="252">
        <v>252.5</v>
      </c>
      <c r="L61" s="249">
        <f t="shared" si="5"/>
        <v>1.8837660399880631E-2</v>
      </c>
      <c r="M61" s="250">
        <v>28</v>
      </c>
      <c r="N61" s="251">
        <f t="shared" si="6"/>
        <v>2.8079769885126917</v>
      </c>
      <c r="O61" s="252">
        <v>20315</v>
      </c>
      <c r="P61" s="249">
        <f t="shared" si="7"/>
        <v>6.7086234954718852E-3</v>
      </c>
      <c r="Q61" s="250">
        <v>3340</v>
      </c>
    </row>
    <row r="62" spans="1:20" ht="15.75" thickBot="1">
      <c r="A62" s="53" t="s">
        <v>30</v>
      </c>
      <c r="B62" s="240" t="s">
        <v>25</v>
      </c>
      <c r="C62" s="241">
        <v>352.5</v>
      </c>
      <c r="D62" s="153">
        <f t="shared" si="1"/>
        <v>1.3305401426791983E-2</v>
      </c>
      <c r="E62" s="154">
        <v>28.5</v>
      </c>
      <c r="F62" s="155">
        <f t="shared" si="2"/>
        <v>1.2383228373052237</v>
      </c>
      <c r="G62" s="241">
        <v>87</v>
      </c>
      <c r="H62" s="153">
        <f t="shared" si="3"/>
        <v>1.67727009832273E-2</v>
      </c>
      <c r="I62" s="154">
        <v>4.5</v>
      </c>
      <c r="J62" s="155">
        <f t="shared" si="4"/>
        <v>1.5610215734640882</v>
      </c>
      <c r="K62" s="152">
        <v>102</v>
      </c>
      <c r="L62" s="153">
        <f t="shared" si="5"/>
        <v>7.609668755595345E-3</v>
      </c>
      <c r="M62" s="154">
        <v>7</v>
      </c>
      <c r="N62" s="155">
        <f t="shared" si="6"/>
        <v>0.70822565228336287</v>
      </c>
      <c r="O62" s="152">
        <v>32537</v>
      </c>
      <c r="P62" s="153">
        <f t="shared" si="7"/>
        <v>1.0744695184453298E-2</v>
      </c>
      <c r="Q62" s="154">
        <v>1738</v>
      </c>
    </row>
    <row r="63" spans="1:20">
      <c r="A63" s="52" t="s">
        <v>29</v>
      </c>
      <c r="B63" s="242" t="s">
        <v>25</v>
      </c>
      <c r="C63" s="243">
        <v>941</v>
      </c>
      <c r="D63" s="51">
        <f t="shared" si="1"/>
        <v>3.551881629109576E-2</v>
      </c>
      <c r="E63" s="50">
        <v>92.5</v>
      </c>
      <c r="F63" s="159">
        <f t="shared" si="2"/>
        <v>0.91445158427279238</v>
      </c>
      <c r="G63" s="243">
        <v>34</v>
      </c>
      <c r="H63" s="51">
        <f t="shared" si="3"/>
        <v>6.5548486601118179E-3</v>
      </c>
      <c r="I63" s="50">
        <v>9</v>
      </c>
      <c r="J63" s="159">
        <f t="shared" si="4"/>
        <v>0.16875820671451561</v>
      </c>
      <c r="K63" s="158">
        <v>424.5</v>
      </c>
      <c r="L63" s="51">
        <f t="shared" si="5"/>
        <v>3.1669650850492392E-2</v>
      </c>
      <c r="M63" s="50">
        <v>43.5</v>
      </c>
      <c r="N63" s="159">
        <f t="shared" si="6"/>
        <v>0.81535268957876428</v>
      </c>
      <c r="O63" s="158">
        <v>117620</v>
      </c>
      <c r="P63" s="51">
        <f t="shared" si="7"/>
        <v>3.8841658653084088E-2</v>
      </c>
      <c r="Q63" s="50">
        <v>8401</v>
      </c>
    </row>
    <row r="64" spans="1:20">
      <c r="A64" s="48" t="s">
        <v>28</v>
      </c>
      <c r="B64" s="236" t="s">
        <v>25</v>
      </c>
      <c r="C64" s="237">
        <v>26</v>
      </c>
      <c r="D64" s="141">
        <f t="shared" si="1"/>
        <v>9.8139131091231637E-4</v>
      </c>
      <c r="E64" s="142">
        <v>4</v>
      </c>
      <c r="F64" s="143">
        <f t="shared" si="2"/>
        <v>6.6782950934251444</v>
      </c>
      <c r="G64" s="237">
        <v>14</v>
      </c>
      <c r="H64" s="141">
        <f t="shared" si="3"/>
        <v>2.6990553306342779E-3</v>
      </c>
      <c r="I64" s="142">
        <v>1</v>
      </c>
      <c r="J64" s="143">
        <f t="shared" si="4"/>
        <v>18.366871370301293</v>
      </c>
      <c r="K64" s="140">
        <v>8</v>
      </c>
      <c r="L64" s="141">
        <f t="shared" si="5"/>
        <v>5.9683676514473295E-4</v>
      </c>
      <c r="M64" s="142">
        <v>2</v>
      </c>
      <c r="N64" s="143">
        <f t="shared" si="6"/>
        <v>4.0614299270048519</v>
      </c>
      <c r="O64" s="140">
        <v>445</v>
      </c>
      <c r="P64" s="141">
        <f t="shared" si="7"/>
        <v>1.469523729010578E-4</v>
      </c>
      <c r="Q64" s="142">
        <v>78</v>
      </c>
    </row>
    <row r="65" spans="1:17">
      <c r="A65" s="48" t="s">
        <v>27</v>
      </c>
      <c r="B65" s="236" t="s">
        <v>25</v>
      </c>
      <c r="C65" s="237">
        <v>575</v>
      </c>
      <c r="D65" s="141">
        <f t="shared" si="1"/>
        <v>2.1703846299022382E-2</v>
      </c>
      <c r="E65" s="142">
        <v>49.5</v>
      </c>
      <c r="F65" s="143">
        <f t="shared" si="2"/>
        <v>1.059456979639384</v>
      </c>
      <c r="G65" s="237">
        <v>10</v>
      </c>
      <c r="H65" s="141">
        <f t="shared" si="3"/>
        <v>1.92789666473877E-3</v>
      </c>
      <c r="I65" s="142">
        <v>6</v>
      </c>
      <c r="J65" s="143">
        <f t="shared" si="4"/>
        <v>9.4108829805571462E-2</v>
      </c>
      <c r="K65" s="140">
        <v>343.5</v>
      </c>
      <c r="L65" s="141">
        <f t="shared" si="5"/>
        <v>2.5626678603401971E-2</v>
      </c>
      <c r="M65" s="142">
        <v>28.5</v>
      </c>
      <c r="N65" s="143">
        <f t="shared" si="6"/>
        <v>1.25094709653249</v>
      </c>
      <c r="O65" s="140">
        <v>62035</v>
      </c>
      <c r="P65" s="141">
        <f t="shared" si="7"/>
        <v>2.0485821242510381E-2</v>
      </c>
      <c r="Q65" s="142">
        <v>3957</v>
      </c>
    </row>
    <row r="66" spans="1:17" ht="15.75" thickBot="1">
      <c r="A66" s="47" t="s">
        <v>26</v>
      </c>
      <c r="B66" s="238" t="s">
        <v>25</v>
      </c>
      <c r="C66" s="239">
        <v>340</v>
      </c>
      <c r="D66" s="147">
        <f t="shared" si="1"/>
        <v>1.2833578681161062E-2</v>
      </c>
      <c r="E66" s="148">
        <v>39</v>
      </c>
      <c r="F66" s="149">
        <f t="shared" si="2"/>
        <v>0.70479761141934127</v>
      </c>
      <c r="G66" s="239">
        <v>10</v>
      </c>
      <c r="H66" s="147">
        <f t="shared" si="3"/>
        <v>1.92789666473877E-3</v>
      </c>
      <c r="I66" s="148">
        <v>2</v>
      </c>
      <c r="J66" s="149">
        <f t="shared" si="4"/>
        <v>0.10587670034437116</v>
      </c>
      <c r="K66" s="146">
        <v>73</v>
      </c>
      <c r="L66" s="147">
        <f t="shared" si="5"/>
        <v>5.4461354819456877E-3</v>
      </c>
      <c r="M66" s="148">
        <v>13</v>
      </c>
      <c r="N66" s="149">
        <f t="shared" si="6"/>
        <v>0.29909219980674784</v>
      </c>
      <c r="O66" s="146">
        <v>55140</v>
      </c>
      <c r="P66" s="147">
        <f t="shared" si="7"/>
        <v>1.8208885037672644E-2</v>
      </c>
      <c r="Q66" s="148">
        <v>4366</v>
      </c>
    </row>
    <row r="67" spans="1:17" ht="19.5" thickBot="1">
      <c r="A67" s="693" t="s">
        <v>24</v>
      </c>
      <c r="B67" s="694"/>
      <c r="C67" s="253">
        <f>C50+C53+C56+C59+C63</f>
        <v>11757.3</v>
      </c>
      <c r="D67" s="46">
        <f t="shared" si="1"/>
        <v>0.44378892537651454</v>
      </c>
      <c r="E67" s="45">
        <v>703.8</v>
      </c>
      <c r="F67" s="180">
        <f t="shared" si="2"/>
        <v>3.1796626826904619</v>
      </c>
      <c r="G67" s="253">
        <f>G50+G53+G56+G59+G63</f>
        <v>3211.2</v>
      </c>
      <c r="H67" s="46">
        <f t="shared" si="3"/>
        <v>0.61908617698091384</v>
      </c>
      <c r="I67" s="45">
        <v>126.65</v>
      </c>
      <c r="J67" s="180">
        <f t="shared" si="4"/>
        <v>4.4356339281013692</v>
      </c>
      <c r="K67" s="253">
        <f>K50+K53+K56+K59+K63</f>
        <v>3872.2</v>
      </c>
      <c r="L67" s="46">
        <f t="shared" si="5"/>
        <v>0.28888391524917933</v>
      </c>
      <c r="M67" s="45">
        <v>287.75</v>
      </c>
      <c r="N67" s="180">
        <f t="shared" si="6"/>
        <v>2.0697979431731439</v>
      </c>
      <c r="O67" s="253">
        <v>422648</v>
      </c>
      <c r="P67" s="46">
        <f t="shared" si="7"/>
        <v>0.13957107079075567</v>
      </c>
      <c r="Q67" s="45">
        <v>45549</v>
      </c>
    </row>
    <row r="68" spans="1:17">
      <c r="A68" s="43" t="s">
        <v>23</v>
      </c>
      <c r="B68" s="181" t="s">
        <v>22</v>
      </c>
      <c r="C68" s="182">
        <v>1799.9000000000003</v>
      </c>
      <c r="D68" s="42">
        <f t="shared" si="1"/>
        <v>6.793870078888764E-2</v>
      </c>
      <c r="E68" s="41">
        <v>194.84999999999997</v>
      </c>
      <c r="F68" s="183">
        <f t="shared" si="2"/>
        <v>3.5332672795036326</v>
      </c>
      <c r="G68" s="182">
        <v>0</v>
      </c>
      <c r="H68" s="42">
        <f t="shared" si="3"/>
        <v>0</v>
      </c>
      <c r="I68" s="41">
        <v>0</v>
      </c>
      <c r="J68" s="183">
        <f t="shared" si="4"/>
        <v>0</v>
      </c>
      <c r="K68" s="182">
        <v>1799.8350000000003</v>
      </c>
      <c r="L68" s="42">
        <f t="shared" si="5"/>
        <v>0.13427596239928383</v>
      </c>
      <c r="M68" s="41">
        <v>154.45499999999998</v>
      </c>
      <c r="N68" s="183">
        <f t="shared" si="6"/>
        <v>6.9832490003525356</v>
      </c>
      <c r="O68" s="182">
        <v>58226.965000000004</v>
      </c>
      <c r="P68" s="42">
        <f t="shared" si="7"/>
        <v>1.9228293648487282E-2</v>
      </c>
      <c r="Q68" s="41">
        <v>6323.2199999999993</v>
      </c>
    </row>
    <row r="69" spans="1:17" ht="19.5" thickBot="1">
      <c r="A69" s="695" t="s">
        <v>21</v>
      </c>
      <c r="B69" s="696"/>
      <c r="C69" s="254">
        <v>1799.9000000000003</v>
      </c>
      <c r="D69" s="40">
        <f t="shared" si="1"/>
        <v>6.793870078888764E-2</v>
      </c>
      <c r="E69" s="39">
        <v>194.84999999999997</v>
      </c>
      <c r="F69" s="255">
        <f t="shared" si="2"/>
        <v>4.1622741566573209</v>
      </c>
      <c r="G69" s="254">
        <v>0</v>
      </c>
      <c r="H69" s="40">
        <f t="shared" si="3"/>
        <v>0</v>
      </c>
      <c r="I69" s="39">
        <v>0</v>
      </c>
      <c r="J69" s="255">
        <f t="shared" si="4"/>
        <v>0</v>
      </c>
      <c r="K69" s="254">
        <v>1799.8350000000003</v>
      </c>
      <c r="L69" s="40">
        <f t="shared" si="5"/>
        <v>0.13427596239928383</v>
      </c>
      <c r="M69" s="39">
        <v>154.45499999999998</v>
      </c>
      <c r="N69" s="255">
        <f t="shared" si="6"/>
        <v>8.2264359145096346</v>
      </c>
      <c r="O69" s="254">
        <v>49427.65</v>
      </c>
      <c r="P69" s="40">
        <f t="shared" si="7"/>
        <v>1.6322495403197683E-2</v>
      </c>
      <c r="Q69" s="39">
        <v>5361.2999999999993</v>
      </c>
    </row>
    <row r="70" spans="1:17" ht="27" thickBot="1">
      <c r="A70" s="697" t="s">
        <v>20</v>
      </c>
      <c r="B70" s="698"/>
      <c r="C70" s="256">
        <f>C49+C69+C67</f>
        <v>16827.2</v>
      </c>
      <c r="D70" s="38">
        <f t="shared" si="1"/>
        <v>0.63515645642245122</v>
      </c>
      <c r="E70" s="37">
        <v>910.64999999999986</v>
      </c>
      <c r="F70" s="257">
        <f t="shared" si="2"/>
        <v>2.1113221106998314</v>
      </c>
      <c r="G70" s="256">
        <f>G49+G69+G67</f>
        <v>3912.2</v>
      </c>
      <c r="H70" s="38">
        <f t="shared" si="3"/>
        <v>0.75423173317910153</v>
      </c>
      <c r="I70" s="37">
        <v>128.65</v>
      </c>
      <c r="J70" s="257">
        <f t="shared" si="4"/>
        <v>2.5071399633122025</v>
      </c>
      <c r="K70" s="256">
        <f>K49+K69+K67</f>
        <v>7016.0349999999999</v>
      </c>
      <c r="L70" s="38">
        <f t="shared" si="5"/>
        <v>0.52342845419277828</v>
      </c>
      <c r="M70" s="37">
        <v>446.20499999999998</v>
      </c>
      <c r="N70" s="257">
        <f t="shared" si="6"/>
        <v>1.7399273163833076</v>
      </c>
      <c r="O70" s="256">
        <v>910981.65</v>
      </c>
      <c r="P70" s="38">
        <f t="shared" si="7"/>
        <v>0.30083351716139534</v>
      </c>
      <c r="Q70" s="37">
        <v>52195.3</v>
      </c>
    </row>
    <row r="71" spans="1:17">
      <c r="A71" s="36" t="s">
        <v>19</v>
      </c>
      <c r="B71" s="186" t="s">
        <v>13</v>
      </c>
      <c r="C71" s="187">
        <v>681.80000000000007</v>
      </c>
      <c r="D71" s="35">
        <f t="shared" si="1"/>
        <v>2.5735099837692978E-2</v>
      </c>
      <c r="E71" s="34">
        <v>134.20000000000002</v>
      </c>
      <c r="F71" s="188">
        <f t="shared" si="2"/>
        <v>0.92893117957044302</v>
      </c>
      <c r="G71" s="187">
        <v>83</v>
      </c>
      <c r="H71" s="35">
        <f t="shared" si="3"/>
        <v>1.600154231733179E-2</v>
      </c>
      <c r="I71" s="34">
        <v>22</v>
      </c>
      <c r="J71" s="188">
        <f t="shared" si="4"/>
        <v>0.57758981599186565</v>
      </c>
      <c r="K71" s="187">
        <v>542.79999999999995</v>
      </c>
      <c r="L71" s="35">
        <f t="shared" si="5"/>
        <v>4.0495374515070126E-2</v>
      </c>
      <c r="M71" s="34">
        <v>98.199999999999989</v>
      </c>
      <c r="N71" s="188">
        <f t="shared" si="6"/>
        <v>1.4617163427644646</v>
      </c>
      <c r="O71" s="187">
        <v>83893</v>
      </c>
      <c r="P71" s="35">
        <f t="shared" si="7"/>
        <v>2.7703989707389756E-2</v>
      </c>
      <c r="Q71" s="34">
        <v>14849</v>
      </c>
    </row>
    <row r="72" spans="1:17">
      <c r="A72" s="32" t="s">
        <v>18</v>
      </c>
      <c r="B72" s="189" t="s">
        <v>13</v>
      </c>
      <c r="C72" s="190">
        <v>458</v>
      </c>
      <c r="D72" s="31">
        <f t="shared" si="1"/>
        <v>1.7287585399916958E-2</v>
      </c>
      <c r="E72" s="30">
        <v>107.5</v>
      </c>
      <c r="F72" s="191">
        <f t="shared" si="2"/>
        <v>0.63753763481233583</v>
      </c>
      <c r="G72" s="190">
        <v>123.5</v>
      </c>
      <c r="H72" s="31">
        <f t="shared" si="3"/>
        <v>2.3809523809523808E-2</v>
      </c>
      <c r="I72" s="30">
        <v>21.5</v>
      </c>
      <c r="J72" s="258">
        <f t="shared" si="4"/>
        <v>0.87805596584961598</v>
      </c>
      <c r="K72" s="190">
        <v>257.5</v>
      </c>
      <c r="L72" s="31">
        <f t="shared" si="5"/>
        <v>1.9210683378096092E-2</v>
      </c>
      <c r="M72" s="30">
        <v>60.5</v>
      </c>
      <c r="N72" s="191">
        <f t="shared" si="6"/>
        <v>0.70845831622378386</v>
      </c>
      <c r="O72" s="190">
        <v>82113</v>
      </c>
      <c r="P72" s="31">
        <f t="shared" si="7"/>
        <v>2.7116180215785525E-2</v>
      </c>
      <c r="Q72" s="30">
        <v>11495</v>
      </c>
    </row>
    <row r="73" spans="1:17">
      <c r="A73" s="32" t="s">
        <v>17</v>
      </c>
      <c r="B73" s="189" t="s">
        <v>13</v>
      </c>
      <c r="C73" s="190">
        <v>586</v>
      </c>
      <c r="D73" s="31">
        <f t="shared" si="1"/>
        <v>2.2119050315177594E-2</v>
      </c>
      <c r="E73" s="30">
        <v>53</v>
      </c>
      <c r="F73" s="191">
        <f t="shared" si="2"/>
        <v>1.2476619393129975</v>
      </c>
      <c r="G73" s="190">
        <v>49</v>
      </c>
      <c r="H73" s="31">
        <f t="shared" si="3"/>
        <v>9.4466936572199737E-3</v>
      </c>
      <c r="I73" s="30">
        <v>9</v>
      </c>
      <c r="J73" s="191">
        <f t="shared" si="4"/>
        <v>0.53285651782144483</v>
      </c>
      <c r="K73" s="190">
        <v>418</v>
      </c>
      <c r="L73" s="31">
        <f t="shared" si="5"/>
        <v>3.1184720978812294E-2</v>
      </c>
      <c r="M73" s="30">
        <v>25</v>
      </c>
      <c r="N73" s="191">
        <f t="shared" si="6"/>
        <v>1.7590262194332043</v>
      </c>
      <c r="O73" s="190">
        <v>53685</v>
      </c>
      <c r="P73" s="31">
        <f t="shared" si="7"/>
        <v>1.7728400312793904E-2</v>
      </c>
      <c r="Q73" s="30">
        <v>5345</v>
      </c>
    </row>
    <row r="74" spans="1:17">
      <c r="A74" s="32" t="s">
        <v>16</v>
      </c>
      <c r="B74" s="189" t="s">
        <v>13</v>
      </c>
      <c r="C74" s="190">
        <v>408.3</v>
      </c>
      <c r="D74" s="31">
        <f t="shared" si="1"/>
        <v>1.5411618163288416E-2</v>
      </c>
      <c r="E74" s="30">
        <v>41.6</v>
      </c>
      <c r="F74" s="193">
        <f t="shared" si="2"/>
        <v>0.75776921450554602</v>
      </c>
      <c r="G74" s="190">
        <v>47</v>
      </c>
      <c r="H74" s="31">
        <f t="shared" si="3"/>
        <v>9.0611143242722188E-3</v>
      </c>
      <c r="I74" s="30">
        <v>8</v>
      </c>
      <c r="J74" s="193">
        <f t="shared" si="4"/>
        <v>0.4455232027746816</v>
      </c>
      <c r="K74" s="190">
        <v>311.40000000000003</v>
      </c>
      <c r="L74" s="31">
        <f t="shared" si="5"/>
        <v>2.3231871083258731E-2</v>
      </c>
      <c r="M74" s="30">
        <v>24.4</v>
      </c>
      <c r="N74" s="193">
        <f t="shared" si="6"/>
        <v>1.1422808763968744</v>
      </c>
      <c r="O74" s="190">
        <v>61587.8</v>
      </c>
      <c r="P74" s="31">
        <f t="shared" si="7"/>
        <v>2.0338142363496108E-2</v>
      </c>
      <c r="Q74" s="30">
        <v>3800.6</v>
      </c>
    </row>
    <row r="75" spans="1:17">
      <c r="A75" s="32" t="s">
        <v>15</v>
      </c>
      <c r="B75" s="189" t="s">
        <v>13</v>
      </c>
      <c r="C75" s="190">
        <v>713</v>
      </c>
      <c r="D75" s="31">
        <f t="shared" si="1"/>
        <v>2.6912769410787754E-2</v>
      </c>
      <c r="E75" s="30">
        <v>113.25</v>
      </c>
      <c r="F75" s="193">
        <f t="shared" si="2"/>
        <v>0.78448610249209683</v>
      </c>
      <c r="G75" s="190">
        <v>53</v>
      </c>
      <c r="H75" s="31">
        <f t="shared" si="3"/>
        <v>1.0217852323115482E-2</v>
      </c>
      <c r="I75" s="30">
        <v>17</v>
      </c>
      <c r="J75" s="193">
        <f t="shared" si="4"/>
        <v>0.29784237446732742</v>
      </c>
      <c r="K75" s="190">
        <v>492.065</v>
      </c>
      <c r="L75" s="31">
        <f t="shared" si="5"/>
        <v>3.6710310355117876E-2</v>
      </c>
      <c r="M75" s="30">
        <v>79.045000000000002</v>
      </c>
      <c r="N75" s="193">
        <f t="shared" si="6"/>
        <v>1.070076730201462</v>
      </c>
      <c r="O75" s="190">
        <v>103885.88500000001</v>
      </c>
      <c r="P75" s="31">
        <f t="shared" si="7"/>
        <v>3.4306241149834625E-2</v>
      </c>
      <c r="Q75" s="30">
        <v>12314.880000000001</v>
      </c>
    </row>
    <row r="76" spans="1:17" ht="19.5" thickBot="1">
      <c r="A76" s="194" t="s">
        <v>14</v>
      </c>
      <c r="B76" s="195" t="s">
        <v>13</v>
      </c>
      <c r="C76" s="196">
        <v>769.1</v>
      </c>
      <c r="D76" s="197">
        <f t="shared" si="1"/>
        <v>2.903030989317933E-2</v>
      </c>
      <c r="E76" s="198">
        <v>95.7</v>
      </c>
      <c r="F76" s="199">
        <f t="shared" si="2"/>
        <v>1.1400446006481157</v>
      </c>
      <c r="G76" s="196">
        <v>41</v>
      </c>
      <c r="H76" s="197">
        <f t="shared" si="3"/>
        <v>7.9043763254289575E-3</v>
      </c>
      <c r="I76" s="198">
        <v>9.9</v>
      </c>
      <c r="J76" s="199">
        <f t="shared" si="4"/>
        <v>0.31041148318617473</v>
      </c>
      <c r="K76" s="196">
        <v>579</v>
      </c>
      <c r="L76" s="197">
        <f t="shared" si="5"/>
        <v>4.3196060877350048E-2</v>
      </c>
      <c r="M76" s="198">
        <v>63.3</v>
      </c>
      <c r="N76" s="199">
        <f t="shared" si="6"/>
        <v>1.6963455145224078</v>
      </c>
      <c r="O76" s="196">
        <v>77110.45</v>
      </c>
      <c r="P76" s="197">
        <f t="shared" si="7"/>
        <v>2.5464187871839038E-2</v>
      </c>
      <c r="Q76" s="198">
        <v>10574.8</v>
      </c>
    </row>
    <row r="77" spans="1:17" ht="26.25" thickBot="1">
      <c r="A77" s="679" t="s">
        <v>12</v>
      </c>
      <c r="B77" s="680"/>
      <c r="C77" s="201">
        <v>3616.2000000000003</v>
      </c>
      <c r="D77" s="27">
        <f t="shared" si="1"/>
        <v>0.13649643302004305</v>
      </c>
      <c r="E77" s="26">
        <v>545.25000000000011</v>
      </c>
      <c r="F77" s="202">
        <f t="shared" si="2"/>
        <v>0.89413722522590411</v>
      </c>
      <c r="G77" s="201">
        <v>396.5</v>
      </c>
      <c r="H77" s="27">
        <f t="shared" si="3"/>
        <v>7.6441102756892226E-2</v>
      </c>
      <c r="I77" s="26">
        <v>87.4</v>
      </c>
      <c r="J77" s="202">
        <f t="shared" si="4"/>
        <v>0.50073715481062808</v>
      </c>
      <c r="K77" s="201">
        <v>2600.7650000000003</v>
      </c>
      <c r="L77" s="27">
        <f t="shared" si="5"/>
        <v>0.19402902118770518</v>
      </c>
      <c r="M77" s="26">
        <v>350.44499999999999</v>
      </c>
      <c r="N77" s="202">
        <f t="shared" si="6"/>
        <v>1.2710117530514362</v>
      </c>
      <c r="O77" s="201">
        <v>462275.13500000001</v>
      </c>
      <c r="P77" s="27">
        <f t="shared" si="7"/>
        <v>0.15265714162113894</v>
      </c>
      <c r="Q77" s="26">
        <v>58379.28</v>
      </c>
    </row>
    <row r="78" spans="1:17">
      <c r="A78" s="24" t="s">
        <v>11</v>
      </c>
      <c r="B78" s="203" t="s">
        <v>10</v>
      </c>
      <c r="C78" s="204">
        <v>572</v>
      </c>
      <c r="D78" s="23">
        <f t="shared" si="1"/>
        <v>2.1590608840070961E-2</v>
      </c>
      <c r="E78" s="22">
        <v>247</v>
      </c>
      <c r="F78" s="205">
        <f t="shared" si="2"/>
        <v>0.15622956095637211</v>
      </c>
      <c r="G78" s="204">
        <v>72</v>
      </c>
      <c r="H78" s="23">
        <f t="shared" si="3"/>
        <v>1.3880855986119144E-2</v>
      </c>
      <c r="I78" s="22">
        <v>27</v>
      </c>
      <c r="J78" s="205">
        <f t="shared" si="4"/>
        <v>0.10044181951855027</v>
      </c>
      <c r="K78" s="204">
        <v>361</v>
      </c>
      <c r="L78" s="23">
        <f t="shared" si="5"/>
        <v>2.6932259027156073E-2</v>
      </c>
      <c r="M78" s="22">
        <v>155</v>
      </c>
      <c r="N78" s="205">
        <f t="shared" si="6"/>
        <v>0.19488172077698823</v>
      </c>
      <c r="O78" s="204">
        <v>418490</v>
      </c>
      <c r="P78" s="23">
        <f t="shared" si="7"/>
        <v>0.1381979742367723</v>
      </c>
      <c r="Q78" s="22">
        <v>44673</v>
      </c>
    </row>
    <row r="79" spans="1:17">
      <c r="A79" s="20" t="s">
        <v>9</v>
      </c>
      <c r="B79" s="206" t="s">
        <v>9</v>
      </c>
      <c r="C79" s="207">
        <v>5</v>
      </c>
      <c r="D79" s="19">
        <f t="shared" si="1"/>
        <v>1.8872909825236854E-4</v>
      </c>
      <c r="E79" s="18">
        <v>1</v>
      </c>
      <c r="F79" s="208">
        <f t="shared" si="2"/>
        <v>0.69442034689554843</v>
      </c>
      <c r="G79" s="207">
        <v>0</v>
      </c>
      <c r="H79" s="19">
        <f t="shared" si="3"/>
        <v>0</v>
      </c>
      <c r="I79" s="18">
        <v>0</v>
      </c>
      <c r="J79" s="208">
        <f t="shared" si="4"/>
        <v>0</v>
      </c>
      <c r="K79" s="207">
        <v>0</v>
      </c>
      <c r="L79" s="19">
        <f t="shared" si="5"/>
        <v>0</v>
      </c>
      <c r="M79" s="18">
        <v>0</v>
      </c>
      <c r="N79" s="208">
        <f t="shared" si="6"/>
        <v>0</v>
      </c>
      <c r="O79" s="207">
        <v>823</v>
      </c>
      <c r="P79" s="19">
        <f t="shared" si="7"/>
        <v>2.7177933235409118E-4</v>
      </c>
      <c r="Q79" s="18">
        <v>123</v>
      </c>
    </row>
    <row r="80" spans="1:17">
      <c r="A80" s="20" t="s">
        <v>8</v>
      </c>
      <c r="B80" s="206" t="s">
        <v>7</v>
      </c>
      <c r="C80" s="207">
        <v>113</v>
      </c>
      <c r="D80" s="19">
        <f t="shared" si="1"/>
        <v>4.2652776205035292E-3</v>
      </c>
      <c r="E80" s="18">
        <v>33</v>
      </c>
      <c r="F80" s="208">
        <f t="shared" si="2"/>
        <v>0.23327276216272325</v>
      </c>
      <c r="G80" s="207">
        <v>5</v>
      </c>
      <c r="H80" s="19">
        <f t="shared" si="3"/>
        <v>9.6394833236938501E-4</v>
      </c>
      <c r="I80" s="18">
        <v>4</v>
      </c>
      <c r="J80" s="208">
        <f t="shared" si="4"/>
        <v>5.2719403068401324E-2</v>
      </c>
      <c r="K80" s="207">
        <v>93</v>
      </c>
      <c r="L80" s="19">
        <f t="shared" si="5"/>
        <v>6.9382273948075199E-3</v>
      </c>
      <c r="M80" s="18">
        <v>22</v>
      </c>
      <c r="N80" s="208">
        <f t="shared" si="6"/>
        <v>0.37945934893418654</v>
      </c>
      <c r="O80" s="207">
        <v>55369</v>
      </c>
      <c r="P80" s="19">
        <f t="shared" si="7"/>
        <v>1.8284507719457683E-2</v>
      </c>
      <c r="Q80" s="18">
        <v>5429</v>
      </c>
    </row>
    <row r="81" spans="1:17" ht="26.25" thickBot="1">
      <c r="A81" s="681" t="s">
        <v>6</v>
      </c>
      <c r="B81" s="682"/>
      <c r="C81" s="209">
        <v>690</v>
      </c>
      <c r="D81" s="16">
        <f t="shared" si="1"/>
        <v>2.604461555882686E-2</v>
      </c>
      <c r="E81" s="15">
        <v>281</v>
      </c>
      <c r="F81" s="210">
        <f t="shared" si="2"/>
        <v>0.16614933045347208</v>
      </c>
      <c r="G81" s="209">
        <v>77</v>
      </c>
      <c r="H81" s="16">
        <f t="shared" si="3"/>
        <v>1.4844804318488529E-2</v>
      </c>
      <c r="I81" s="15">
        <v>31</v>
      </c>
      <c r="J81" s="210">
        <f t="shared" si="4"/>
        <v>9.4701121337679578E-2</v>
      </c>
      <c r="K81" s="209">
        <v>454</v>
      </c>
      <c r="L81" s="16">
        <f t="shared" si="5"/>
        <v>3.3870486421963594E-2</v>
      </c>
      <c r="M81" s="15">
        <v>177</v>
      </c>
      <c r="N81" s="210">
        <f t="shared" si="6"/>
        <v>0.21607378417361262</v>
      </c>
      <c r="O81" s="209">
        <v>474682</v>
      </c>
      <c r="P81" s="16">
        <f t="shared" si="7"/>
        <v>0.15675426128858408</v>
      </c>
      <c r="Q81" s="15">
        <v>50225</v>
      </c>
    </row>
    <row r="82" spans="1:17" ht="18.75">
      <c r="A82" s="13" t="s">
        <v>5</v>
      </c>
      <c r="B82" s="211" t="s">
        <v>4</v>
      </c>
      <c r="C82" s="212">
        <v>3460.5999999999995</v>
      </c>
      <c r="D82" s="12">
        <f t="shared" si="1"/>
        <v>0.13062318348242929</v>
      </c>
      <c r="E82" s="11">
        <v>734.99999999999989</v>
      </c>
      <c r="F82" s="213">
        <f t="shared" si="2"/>
        <v>0.89517567062240244</v>
      </c>
      <c r="G82" s="212">
        <v>573.79999999999995</v>
      </c>
      <c r="H82" s="12">
        <f t="shared" si="3"/>
        <v>0.11062271062271062</v>
      </c>
      <c r="I82" s="11">
        <v>137.6</v>
      </c>
      <c r="J82" s="213">
        <f t="shared" si="4"/>
        <v>0.75811013426321416</v>
      </c>
      <c r="K82" s="212">
        <v>2082.6</v>
      </c>
      <c r="L82" s="12">
        <f t="shared" si="5"/>
        <v>0.15537153088630259</v>
      </c>
      <c r="M82" s="11">
        <v>410.9</v>
      </c>
      <c r="N82" s="213">
        <f t="shared" si="6"/>
        <v>1.06477893624055</v>
      </c>
      <c r="O82" s="212">
        <v>441870.9</v>
      </c>
      <c r="P82" s="12">
        <f t="shared" si="7"/>
        <v>0.14591905004702477</v>
      </c>
      <c r="Q82" s="11">
        <v>80565.5</v>
      </c>
    </row>
    <row r="83" spans="1:17" ht="18.75">
      <c r="A83" s="9" t="s">
        <v>3</v>
      </c>
      <c r="B83" s="214" t="s">
        <v>2</v>
      </c>
      <c r="C83" s="215">
        <v>1898.7999999999997</v>
      </c>
      <c r="D83" s="8">
        <f t="shared" si="1"/>
        <v>7.1671762352319465E-2</v>
      </c>
      <c r="E83" s="7">
        <v>392.09999999999997</v>
      </c>
      <c r="F83" s="216">
        <f t="shared" si="2"/>
        <v>0.78908356861782303</v>
      </c>
      <c r="G83" s="215">
        <v>227.4</v>
      </c>
      <c r="H83" s="8">
        <f t="shared" si="3"/>
        <v>4.384037015615963E-2</v>
      </c>
      <c r="I83" s="7">
        <v>72.349999999999994</v>
      </c>
      <c r="J83" s="216">
        <f t="shared" si="4"/>
        <v>0.48266869122451844</v>
      </c>
      <c r="K83" s="215">
        <v>1250.5</v>
      </c>
      <c r="L83" s="8">
        <f t="shared" si="5"/>
        <v>9.3293046851686059E-2</v>
      </c>
      <c r="M83" s="7">
        <v>236.45</v>
      </c>
      <c r="N83" s="216">
        <f t="shared" si="6"/>
        <v>1.0271271128381261</v>
      </c>
      <c r="O83" s="215">
        <v>275048</v>
      </c>
      <c r="P83" s="8">
        <f t="shared" si="7"/>
        <v>9.082911519480931E-2</v>
      </c>
      <c r="Q83" s="7">
        <v>46707</v>
      </c>
    </row>
    <row r="84" spans="1:17" ht="27" thickBot="1">
      <c r="A84" s="683" t="s">
        <v>1</v>
      </c>
      <c r="B84" s="684"/>
      <c r="C84" s="217">
        <v>5359.4</v>
      </c>
      <c r="D84" s="5">
        <f t="shared" si="1"/>
        <v>0.2022949458347488</v>
      </c>
      <c r="E84" s="4">
        <v>1127.0999999999999</v>
      </c>
      <c r="F84" s="218">
        <f t="shared" si="2"/>
        <v>0.85447313024837201</v>
      </c>
      <c r="G84" s="217">
        <v>801.19999999999993</v>
      </c>
      <c r="H84" s="5">
        <f t="shared" si="3"/>
        <v>0.15446308077887025</v>
      </c>
      <c r="I84" s="4">
        <v>209.95</v>
      </c>
      <c r="J84" s="218">
        <f t="shared" si="4"/>
        <v>0.65243623164339593</v>
      </c>
      <c r="K84" s="217">
        <v>3333.1</v>
      </c>
      <c r="L84" s="5">
        <f t="shared" si="5"/>
        <v>0.24866457773798864</v>
      </c>
      <c r="M84" s="4">
        <v>647.34999999999991</v>
      </c>
      <c r="N84" s="218">
        <f t="shared" si="6"/>
        <v>1.0503337057923221</v>
      </c>
      <c r="O84" s="217">
        <v>716918.9</v>
      </c>
      <c r="P84" s="5">
        <f t="shared" si="7"/>
        <v>0.23674816524183409</v>
      </c>
      <c r="Q84" s="4">
        <v>127272.5</v>
      </c>
    </row>
    <row r="85" spans="1:17" ht="15.75" thickBot="1">
      <c r="A85" s="685" t="s">
        <v>0</v>
      </c>
      <c r="B85" s="686"/>
      <c r="C85" s="221">
        <f>C84+C81+C77+C70</f>
        <v>26492.800000000003</v>
      </c>
      <c r="D85" s="2">
        <f t="shared" si="1"/>
        <v>0.99999245083607002</v>
      </c>
      <c r="E85" s="1">
        <v>2884</v>
      </c>
      <c r="F85" s="222"/>
      <c r="G85" s="221">
        <f>G84+G81+G77+G70</f>
        <v>5186.8999999999996</v>
      </c>
      <c r="H85" s="2">
        <f t="shared" si="3"/>
        <v>0.99998072103335256</v>
      </c>
      <c r="I85" s="1">
        <v>477</v>
      </c>
      <c r="J85" s="222"/>
      <c r="K85" s="221">
        <f>K84+K81+K77+K70</f>
        <v>13403.9</v>
      </c>
      <c r="L85" s="2">
        <f t="shared" si="5"/>
        <v>0.99999253954043565</v>
      </c>
      <c r="M85" s="1">
        <v>1640.9999999999998</v>
      </c>
      <c r="N85" s="222"/>
      <c r="O85" s="221"/>
      <c r="P85" s="2">
        <f t="shared" si="7"/>
        <v>0</v>
      </c>
      <c r="Q85" s="1"/>
    </row>
    <row r="90" spans="1:17">
      <c r="A90" s="687" t="s">
        <v>92</v>
      </c>
      <c r="B90" s="688"/>
      <c r="C90" s="688"/>
      <c r="D90" s="688"/>
      <c r="E90" s="688"/>
      <c r="F90" s="688"/>
      <c r="G90" s="688"/>
      <c r="H90" s="688"/>
      <c r="I90" s="688"/>
      <c r="J90" s="688"/>
      <c r="K90" s="688"/>
      <c r="L90" s="688"/>
      <c r="M90" s="688"/>
      <c r="N90" s="688"/>
      <c r="O90" s="688"/>
      <c r="P90" s="688"/>
      <c r="Q90" s="688"/>
    </row>
  </sheetData>
  <mergeCells count="32">
    <mergeCell ref="A25:B25"/>
    <mergeCell ref="A33:B33"/>
    <mergeCell ref="A37:B37"/>
    <mergeCell ref="A1:P1"/>
    <mergeCell ref="A2:A3"/>
    <mergeCell ref="B2:B3"/>
    <mergeCell ref="C2:F2"/>
    <mergeCell ref="G2:J2"/>
    <mergeCell ref="K2:N2"/>
    <mergeCell ref="A4:B4"/>
    <mergeCell ref="A5:B5"/>
    <mergeCell ref="A7:B7"/>
    <mergeCell ref="A40:B40"/>
    <mergeCell ref="A41:B41"/>
    <mergeCell ref="A44:Q44"/>
    <mergeCell ref="A45:A46"/>
    <mergeCell ref="B45:B46"/>
    <mergeCell ref="C45:F45"/>
    <mergeCell ref="G45:J45"/>
    <mergeCell ref="K45:N45"/>
    <mergeCell ref="O45:Q45"/>
    <mergeCell ref="A90:Q90"/>
    <mergeCell ref="A47:B47"/>
    <mergeCell ref="A49:B49"/>
    <mergeCell ref="A67:B67"/>
    <mergeCell ref="A69:B69"/>
    <mergeCell ref="A70:B70"/>
    <mergeCell ref="O41:Q41"/>
    <mergeCell ref="A77:B77"/>
    <mergeCell ref="A81:B81"/>
    <mergeCell ref="A84:B84"/>
    <mergeCell ref="A85:B8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J10"/>
  <sheetViews>
    <sheetView workbookViewId="0">
      <selection activeCell="M10" sqref="M10"/>
    </sheetView>
  </sheetViews>
  <sheetFormatPr defaultColWidth="10.85546875" defaultRowHeight="15.75"/>
  <cols>
    <col min="1" max="1" width="10.85546875" style="261"/>
    <col min="2" max="2" width="23.28515625" style="261" bestFit="1" customWidth="1"/>
    <col min="3" max="3" width="12.7109375" style="261" bestFit="1" customWidth="1"/>
    <col min="4" max="10" width="11" style="261" bestFit="1" customWidth="1"/>
    <col min="11" max="16384" width="10.85546875" style="261"/>
  </cols>
  <sheetData>
    <row r="3" spans="2:10">
      <c r="B3" s="720" t="s">
        <v>98</v>
      </c>
      <c r="C3" s="721"/>
      <c r="D3" s="721"/>
      <c r="E3" s="722"/>
      <c r="F3" s="723" t="s">
        <v>79</v>
      </c>
      <c r="G3" s="724"/>
      <c r="H3" s="724"/>
      <c r="I3" s="724"/>
      <c r="J3" s="725"/>
    </row>
    <row r="4" spans="2:10" ht="94.5">
      <c r="B4" s="269" t="s">
        <v>58</v>
      </c>
      <c r="C4" s="269" t="s">
        <v>80</v>
      </c>
      <c r="D4" s="270" t="s">
        <v>81</v>
      </c>
      <c r="E4" s="270" t="s">
        <v>120</v>
      </c>
      <c r="F4" s="260" t="s">
        <v>121</v>
      </c>
      <c r="G4" s="260" t="s">
        <v>82</v>
      </c>
      <c r="H4" s="260" t="s">
        <v>83</v>
      </c>
      <c r="I4" s="260" t="s">
        <v>84</v>
      </c>
      <c r="J4" s="260" t="s">
        <v>85</v>
      </c>
    </row>
    <row r="5" spans="2:10">
      <c r="B5" s="268" t="s">
        <v>86</v>
      </c>
      <c r="C5" s="262">
        <v>207660929</v>
      </c>
      <c r="D5" s="263" t="s">
        <v>87</v>
      </c>
      <c r="E5" s="263" t="s">
        <v>88</v>
      </c>
      <c r="F5" s="263" t="s">
        <v>88</v>
      </c>
      <c r="G5" s="271" t="s">
        <v>88</v>
      </c>
      <c r="H5" s="263" t="s">
        <v>88</v>
      </c>
      <c r="I5" s="263" t="s">
        <v>88</v>
      </c>
      <c r="J5" s="274" t="s">
        <v>88</v>
      </c>
    </row>
    <row r="6" spans="2:10">
      <c r="B6" s="268" t="s">
        <v>52</v>
      </c>
      <c r="C6" s="262">
        <v>11320892</v>
      </c>
      <c r="D6" s="264">
        <v>3028192</v>
      </c>
      <c r="E6" s="265">
        <f>D6/C6</f>
        <v>0.26748704960704511</v>
      </c>
      <c r="F6" s="266">
        <f>(E6+E7+E6)/3</f>
        <v>0.29404683933417353</v>
      </c>
      <c r="G6" s="272" t="s">
        <v>88</v>
      </c>
      <c r="H6" s="263" t="s">
        <v>88</v>
      </c>
      <c r="I6" s="263" t="s">
        <v>88</v>
      </c>
      <c r="J6" s="274" t="s">
        <v>88</v>
      </c>
    </row>
    <row r="7" spans="2:10">
      <c r="B7" s="268" t="s">
        <v>56</v>
      </c>
      <c r="C7" s="262">
        <v>90098</v>
      </c>
      <c r="D7" s="264">
        <v>31279</v>
      </c>
      <c r="E7" s="265">
        <f>D7/C7</f>
        <v>0.34716641878843035</v>
      </c>
      <c r="F7" s="265">
        <v>0.29404683933417353</v>
      </c>
      <c r="G7" s="273">
        <f>C7*F7</f>
        <v>26493.032130330368</v>
      </c>
      <c r="H7" s="267">
        <f>G7-D7</f>
        <v>-4785.9678696696319</v>
      </c>
      <c r="I7" s="267">
        <v>11094</v>
      </c>
      <c r="J7" s="275">
        <f>I7+H7</f>
        <v>6308.0321303303681</v>
      </c>
    </row>
    <row r="8" spans="2:10">
      <c r="B8" s="268" t="s">
        <v>90</v>
      </c>
      <c r="C8" s="262">
        <v>17640</v>
      </c>
      <c r="D8" s="264">
        <v>8573</v>
      </c>
      <c r="E8" s="265">
        <f>D8/C8</f>
        <v>0.48599773242630384</v>
      </c>
      <c r="F8" s="265">
        <v>0.29404683933417353</v>
      </c>
      <c r="G8" s="273">
        <f>C8*F8</f>
        <v>5186.9862458548214</v>
      </c>
      <c r="H8" s="267">
        <f>G8-D8</f>
        <v>-3386.0137541451786</v>
      </c>
      <c r="I8" s="267">
        <v>6066</v>
      </c>
      <c r="J8" s="275">
        <f>I8+H8</f>
        <v>2679.9862458548214</v>
      </c>
    </row>
    <row r="9" spans="2:10">
      <c r="B9" s="268" t="s">
        <v>91</v>
      </c>
      <c r="C9" s="262">
        <v>45586</v>
      </c>
      <c r="D9" s="264">
        <v>17023</v>
      </c>
      <c r="E9" s="265">
        <f>D9/C9</f>
        <v>0.37342605185802658</v>
      </c>
      <c r="F9" s="265">
        <v>0.29404683933417353</v>
      </c>
      <c r="G9" s="273">
        <f>C9*F9</f>
        <v>13404.419217887635</v>
      </c>
      <c r="H9" s="267">
        <f>G9-D9</f>
        <v>-3618.5807821123653</v>
      </c>
      <c r="I9" s="267">
        <v>4755</v>
      </c>
      <c r="J9" s="275">
        <f>I9+H9</f>
        <v>1136.4192178876347</v>
      </c>
    </row>
    <row r="10" spans="2:10">
      <c r="B10" s="268" t="s">
        <v>122</v>
      </c>
      <c r="C10" s="267">
        <v>26872</v>
      </c>
      <c r="D10" s="267">
        <f>D7-D8-D9</f>
        <v>5683</v>
      </c>
      <c r="E10" s="265">
        <f>D10/C10</f>
        <v>0.21148407264066688</v>
      </c>
      <c r="F10" s="265">
        <v>0.29404683933417353</v>
      </c>
      <c r="G10" s="273">
        <f>C10*F10</f>
        <v>7901.6266665879111</v>
      </c>
      <c r="H10" s="267">
        <f>G10-D10</f>
        <v>2218.6266665879111</v>
      </c>
      <c r="I10" s="267">
        <f>I7-I8-I9</f>
        <v>273</v>
      </c>
      <c r="J10" s="275">
        <f>I10+H10</f>
        <v>2491.6266665879111</v>
      </c>
    </row>
  </sheetData>
  <mergeCells count="2">
    <mergeCell ref="B3:E3"/>
    <mergeCell ref="F3:J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"/>
  <sheetViews>
    <sheetView workbookViewId="0">
      <selection sqref="A1:Q41"/>
    </sheetView>
  </sheetViews>
  <sheetFormatPr defaultColWidth="11.42578125" defaultRowHeight="15"/>
  <cols>
    <col min="1" max="1" width="31.28515625" bestFit="1" customWidth="1"/>
    <col min="2" max="2" width="16.42578125" bestFit="1" customWidth="1"/>
    <col min="4" max="4" width="12.7109375" bestFit="1" customWidth="1"/>
    <col min="8" max="8" width="12.7109375" bestFit="1" customWidth="1"/>
    <col min="12" max="12" width="12.7109375" bestFit="1" customWidth="1"/>
    <col min="15" max="15" width="13.7109375" bestFit="1" customWidth="1"/>
    <col min="16" max="16" width="12.7109375" bestFit="1" customWidth="1"/>
    <col min="17" max="17" width="12.28515625" bestFit="1" customWidth="1"/>
  </cols>
  <sheetData>
    <row r="1" spans="1:17" ht="22.5">
      <c r="A1" s="699" t="s">
        <v>55</v>
      </c>
      <c r="B1" s="701" t="s">
        <v>54</v>
      </c>
      <c r="C1" s="703" t="s">
        <v>77</v>
      </c>
      <c r="D1" s="704"/>
      <c r="E1" s="704"/>
      <c r="F1" s="705"/>
      <c r="G1" s="706" t="s">
        <v>78</v>
      </c>
      <c r="H1" s="707"/>
      <c r="I1" s="707"/>
      <c r="J1" s="708"/>
      <c r="K1" s="709" t="s">
        <v>53</v>
      </c>
      <c r="L1" s="710"/>
      <c r="M1" s="710"/>
      <c r="N1" s="711"/>
      <c r="O1" s="712" t="s">
        <v>52</v>
      </c>
      <c r="P1" s="713"/>
      <c r="Q1" s="714"/>
    </row>
    <row r="2" spans="1:17" ht="45.75" thickBot="1">
      <c r="A2" s="700"/>
      <c r="B2" s="702"/>
      <c r="C2" s="89" t="s">
        <v>49</v>
      </c>
      <c r="D2" s="90" t="s">
        <v>51</v>
      </c>
      <c r="E2" s="90" t="s">
        <v>48</v>
      </c>
      <c r="F2" s="91" t="s">
        <v>50</v>
      </c>
      <c r="G2" s="92" t="s">
        <v>49</v>
      </c>
      <c r="H2" s="93" t="s">
        <v>51</v>
      </c>
      <c r="I2" s="93" t="s">
        <v>48</v>
      </c>
      <c r="J2" s="94" t="s">
        <v>50</v>
      </c>
      <c r="K2" s="95" t="s">
        <v>49</v>
      </c>
      <c r="L2" s="96" t="s">
        <v>51</v>
      </c>
      <c r="M2" s="96" t="s">
        <v>48</v>
      </c>
      <c r="N2" s="223" t="s">
        <v>50</v>
      </c>
      <c r="O2" s="98" t="s">
        <v>49</v>
      </c>
      <c r="P2" s="99" t="s">
        <v>51</v>
      </c>
      <c r="Q2" s="100" t="s">
        <v>48</v>
      </c>
    </row>
    <row r="3" spans="1:17" ht="23.25" thickBot="1">
      <c r="A3" s="689" t="s">
        <v>47</v>
      </c>
      <c r="B3" s="690"/>
      <c r="C3" s="101">
        <v>26493</v>
      </c>
      <c r="D3" s="225">
        <v>1</v>
      </c>
      <c r="E3" s="103">
        <v>2884</v>
      </c>
      <c r="F3" s="104">
        <v>1</v>
      </c>
      <c r="G3" s="105">
        <v>5187</v>
      </c>
      <c r="H3" s="106">
        <v>1</v>
      </c>
      <c r="I3" s="107">
        <v>458</v>
      </c>
      <c r="J3" s="108">
        <v>1</v>
      </c>
      <c r="K3" s="109">
        <v>13404</v>
      </c>
      <c r="L3" s="110">
        <v>1</v>
      </c>
      <c r="M3" s="111">
        <v>1632</v>
      </c>
      <c r="N3" s="226">
        <v>1</v>
      </c>
      <c r="O3" s="227">
        <v>3028192</v>
      </c>
      <c r="P3" s="228">
        <v>1</v>
      </c>
      <c r="Q3" s="229">
        <v>307900</v>
      </c>
    </row>
    <row r="4" spans="1:17">
      <c r="A4" s="64" t="s">
        <v>45</v>
      </c>
      <c r="B4" s="131" t="s">
        <v>44</v>
      </c>
      <c r="C4" s="132">
        <v>3270</v>
      </c>
      <c r="D4" s="63">
        <v>0.12342883025704904</v>
      </c>
      <c r="E4" s="62">
        <v>12</v>
      </c>
      <c r="F4" s="133">
        <v>0.8515859804918452</v>
      </c>
      <c r="G4" s="132">
        <v>701</v>
      </c>
      <c r="H4" s="63">
        <v>0.13514555619818777</v>
      </c>
      <c r="I4" s="62">
        <v>2</v>
      </c>
      <c r="J4" s="133">
        <v>0.93242446472571028</v>
      </c>
      <c r="K4" s="132">
        <v>1344</v>
      </c>
      <c r="L4" s="63">
        <v>0.10026857654431513</v>
      </c>
      <c r="M4" s="62">
        <v>4</v>
      </c>
      <c r="N4" s="133">
        <v>0.69179391792976785</v>
      </c>
      <c r="O4" s="231">
        <v>438906</v>
      </c>
      <c r="P4" s="232">
        <v>0.14493995096744197</v>
      </c>
      <c r="Q4" s="233">
        <v>1285</v>
      </c>
    </row>
    <row r="5" spans="1:17" ht="19.5" thickBot="1">
      <c r="A5" s="691" t="s">
        <v>43</v>
      </c>
      <c r="B5" s="692"/>
      <c r="C5" s="134">
        <v>3270</v>
      </c>
      <c r="D5" s="60">
        <v>0.12342883025704904</v>
      </c>
      <c r="E5" s="59">
        <v>12</v>
      </c>
      <c r="F5" s="135">
        <v>0.8515859804918452</v>
      </c>
      <c r="G5" s="134">
        <v>701</v>
      </c>
      <c r="H5" s="60">
        <v>0.13514555619818777</v>
      </c>
      <c r="I5" s="59">
        <v>2</v>
      </c>
      <c r="J5" s="135">
        <v>0.93242446472571028</v>
      </c>
      <c r="K5" s="134">
        <v>1344</v>
      </c>
      <c r="L5" s="60">
        <v>0.10026857654431513</v>
      </c>
      <c r="M5" s="59">
        <v>4</v>
      </c>
      <c r="N5" s="135">
        <v>0.69179391792976785</v>
      </c>
      <c r="O5" s="134">
        <v>438906</v>
      </c>
      <c r="P5" s="60">
        <v>0.14493995096744197</v>
      </c>
      <c r="Q5" s="59">
        <v>1285</v>
      </c>
    </row>
    <row r="6" spans="1:17">
      <c r="A6" s="57" t="s">
        <v>42</v>
      </c>
      <c r="B6" s="136" t="s">
        <v>25</v>
      </c>
      <c r="C6" s="235">
        <v>6308</v>
      </c>
      <c r="D6" s="56">
        <v>0.23810063035518816</v>
      </c>
      <c r="E6" s="55">
        <v>145.80000000000001</v>
      </c>
      <c r="F6" s="138">
        <v>5.0374793826349329</v>
      </c>
      <c r="G6" s="235">
        <v>2680</v>
      </c>
      <c r="H6" s="56">
        <v>0.51667630614999038</v>
      </c>
      <c r="I6" s="55">
        <v>39.65</v>
      </c>
      <c r="J6" s="138">
        <v>10.931286640627064</v>
      </c>
      <c r="K6" s="137">
        <v>1136</v>
      </c>
      <c r="L6" s="56">
        <v>8.4750820650552075E-2</v>
      </c>
      <c r="M6" s="55">
        <v>55.05</v>
      </c>
      <c r="N6" s="138">
        <v>1.793067540609492</v>
      </c>
      <c r="O6" s="137">
        <v>143130</v>
      </c>
      <c r="P6" s="56">
        <v>4.7265827265906522E-2</v>
      </c>
      <c r="Q6" s="55">
        <v>11502</v>
      </c>
    </row>
    <row r="7" spans="1:17">
      <c r="A7" s="48" t="s">
        <v>41</v>
      </c>
      <c r="B7" s="139" t="s">
        <v>25</v>
      </c>
      <c r="C7" s="237">
        <f>C6-C8</f>
        <v>6090.8</v>
      </c>
      <c r="D7" s="141">
        <v>0.22990223832710527</v>
      </c>
      <c r="E7" s="142">
        <v>131</v>
      </c>
      <c r="F7" s="143">
        <v>5.3020282308823177</v>
      </c>
      <c r="G7" s="237">
        <v>2628.9</v>
      </c>
      <c r="H7" s="141">
        <v>0.5068247541931753</v>
      </c>
      <c r="I7" s="142">
        <v>36</v>
      </c>
      <c r="J7" s="143">
        <v>11.688442767655248</v>
      </c>
      <c r="K7" s="237">
        <v>979.9</v>
      </c>
      <c r="L7" s="141">
        <v>7.3105043270665471E-2</v>
      </c>
      <c r="M7" s="142">
        <v>47</v>
      </c>
      <c r="N7" s="143">
        <v>1.68595576128953</v>
      </c>
      <c r="O7" s="237">
        <v>131306</v>
      </c>
      <c r="P7" s="141">
        <v>4.33611871374074E-2</v>
      </c>
      <c r="Q7" s="142">
        <v>10050</v>
      </c>
    </row>
    <row r="8" spans="1:17" ht="15.75" thickBot="1">
      <c r="A8" s="47" t="s">
        <v>40</v>
      </c>
      <c r="B8" s="145" t="s">
        <v>25</v>
      </c>
      <c r="C8" s="239">
        <v>217.2</v>
      </c>
      <c r="D8" s="147">
        <v>8.198392028082889E-3</v>
      </c>
      <c r="E8" s="148">
        <v>14.8</v>
      </c>
      <c r="F8" s="149">
        <v>2.0996536833816291</v>
      </c>
      <c r="G8" s="239">
        <v>51.1</v>
      </c>
      <c r="H8" s="147">
        <v>9.851551956815115E-3</v>
      </c>
      <c r="I8" s="148">
        <v>3.65</v>
      </c>
      <c r="J8" s="149">
        <v>2.5230371129238733</v>
      </c>
      <c r="K8" s="146">
        <v>156.1</v>
      </c>
      <c r="L8" s="147">
        <v>1.1645777379886601E-2</v>
      </c>
      <c r="M8" s="148">
        <v>8.0500000000000007</v>
      </c>
      <c r="N8" s="149">
        <v>2.9825481982031095</v>
      </c>
      <c r="O8" s="146">
        <v>11824</v>
      </c>
      <c r="P8" s="147">
        <v>3.9046401284991176E-3</v>
      </c>
      <c r="Q8" s="148">
        <v>1452</v>
      </c>
    </row>
    <row r="9" spans="1:17">
      <c r="A9" s="57" t="s">
        <v>39</v>
      </c>
      <c r="B9" s="136" t="s">
        <v>25</v>
      </c>
      <c r="C9" s="235">
        <v>1445.4</v>
      </c>
      <c r="D9" s="56">
        <v>5.4557807722794706E-2</v>
      </c>
      <c r="E9" s="55">
        <v>142.19999999999999</v>
      </c>
      <c r="F9" s="138">
        <v>3.7625889198958107</v>
      </c>
      <c r="G9" s="235">
        <v>23.2</v>
      </c>
      <c r="H9" s="56">
        <v>4.4727202621939466E-3</v>
      </c>
      <c r="I9" s="55">
        <v>16.399999999999999</v>
      </c>
      <c r="J9" s="138">
        <v>0.30846194894471773</v>
      </c>
      <c r="K9" s="137">
        <v>649.20000000000005</v>
      </c>
      <c r="L9" s="56">
        <v>4.8433303491495078E-2</v>
      </c>
      <c r="M9" s="55">
        <v>39.4</v>
      </c>
      <c r="N9" s="138">
        <v>3.3402113955343427</v>
      </c>
      <c r="O9" s="137">
        <v>43909</v>
      </c>
      <c r="P9" s="56">
        <v>1.4500071329691116E-2</v>
      </c>
      <c r="Q9" s="55">
        <v>11882</v>
      </c>
    </row>
    <row r="10" spans="1:17">
      <c r="A10" s="48" t="s">
        <v>38</v>
      </c>
      <c r="B10" s="139" t="s">
        <v>25</v>
      </c>
      <c r="C10" s="237">
        <v>303.39999999999998</v>
      </c>
      <c r="D10" s="141">
        <v>1.1452081681953722E-2</v>
      </c>
      <c r="E10" s="142">
        <v>125.2</v>
      </c>
      <c r="F10" s="143">
        <v>1.0623748470618144</v>
      </c>
      <c r="G10" s="237">
        <v>23.2</v>
      </c>
      <c r="H10" s="141">
        <v>4.4727202621939466E-3</v>
      </c>
      <c r="I10" s="142">
        <v>16.399999999999999</v>
      </c>
      <c r="J10" s="143">
        <v>0.41492067874317956</v>
      </c>
      <c r="K10" s="140">
        <v>117.2</v>
      </c>
      <c r="L10" s="141">
        <v>8.7436586093703368E-3</v>
      </c>
      <c r="M10" s="142">
        <v>35.4</v>
      </c>
      <c r="N10" s="143">
        <v>0.81112266187624849</v>
      </c>
      <c r="O10" s="140">
        <v>32643</v>
      </c>
      <c r="P10" s="141">
        <v>1.0779699569908381E-2</v>
      </c>
      <c r="Q10" s="142">
        <v>11422</v>
      </c>
    </row>
    <row r="11" spans="1:17" ht="15.75" thickBot="1">
      <c r="A11" s="53" t="s">
        <v>37</v>
      </c>
      <c r="B11" s="151" t="s">
        <v>25</v>
      </c>
      <c r="C11" s="241">
        <v>1142</v>
      </c>
      <c r="D11" s="153">
        <v>4.3105726040840973E-2</v>
      </c>
      <c r="E11" s="154">
        <v>17</v>
      </c>
      <c r="F11" s="155">
        <v>11.586402871566333</v>
      </c>
      <c r="G11" s="241">
        <v>0</v>
      </c>
      <c r="H11" s="153">
        <v>0</v>
      </c>
      <c r="I11" s="154">
        <v>0</v>
      </c>
      <c r="J11" s="155">
        <v>0</v>
      </c>
      <c r="K11" s="152">
        <v>532</v>
      </c>
      <c r="L11" s="153">
        <v>3.9689644882124737E-2</v>
      </c>
      <c r="M11" s="154">
        <v>4</v>
      </c>
      <c r="N11" s="155">
        <v>10.668193246484206</v>
      </c>
      <c r="O11" s="152">
        <v>11266</v>
      </c>
      <c r="P11" s="153">
        <v>3.7203717597827351E-3</v>
      </c>
      <c r="Q11" s="154">
        <v>460</v>
      </c>
    </row>
    <row r="12" spans="1:17">
      <c r="A12" s="52" t="s">
        <v>36</v>
      </c>
      <c r="B12" s="157" t="s">
        <v>25</v>
      </c>
      <c r="C12" s="243">
        <v>1872.4</v>
      </c>
      <c r="D12" s="51">
        <v>7.0675272713546983E-2</v>
      </c>
      <c r="E12" s="50">
        <v>212.3</v>
      </c>
      <c r="F12" s="159">
        <v>5.2141084497632235</v>
      </c>
      <c r="G12" s="243">
        <v>338</v>
      </c>
      <c r="H12" s="51">
        <v>6.5162907268170422E-2</v>
      </c>
      <c r="I12" s="50">
        <v>48.1</v>
      </c>
      <c r="J12" s="159">
        <v>4.8074305531894836</v>
      </c>
      <c r="K12" s="158">
        <v>936</v>
      </c>
      <c r="L12" s="51">
        <v>6.9829901521933746E-2</v>
      </c>
      <c r="M12" s="50">
        <v>100.8</v>
      </c>
      <c r="N12" s="159">
        <v>5.1517407091923113</v>
      </c>
      <c r="O12" s="158">
        <v>41046</v>
      </c>
      <c r="P12" s="51">
        <v>1.35546226923524E-2</v>
      </c>
      <c r="Q12" s="50">
        <v>5968</v>
      </c>
    </row>
    <row r="13" spans="1:17" ht="18.75">
      <c r="A13" s="259" t="s">
        <v>35</v>
      </c>
      <c r="B13" s="276" t="s">
        <v>25</v>
      </c>
      <c r="C13" s="245">
        <v>638.5</v>
      </c>
      <c r="D13" s="163">
        <v>2.4100705846827462E-2</v>
      </c>
      <c r="E13" s="164">
        <v>25</v>
      </c>
      <c r="F13" s="165">
        <v>6.9453335210997471</v>
      </c>
      <c r="G13" s="245">
        <v>164</v>
      </c>
      <c r="H13" s="163">
        <v>3.161750530171583E-2</v>
      </c>
      <c r="I13" s="164">
        <v>7.5</v>
      </c>
      <c r="J13" s="165">
        <v>9.1115223272376724</v>
      </c>
      <c r="K13" s="162">
        <v>66.5</v>
      </c>
      <c r="L13" s="163">
        <v>4.9612056102655922E-3</v>
      </c>
      <c r="M13" s="164">
        <v>6</v>
      </c>
      <c r="N13" s="165">
        <v>1.4297186086183273</v>
      </c>
      <c r="O13" s="162">
        <v>10508</v>
      </c>
      <c r="P13" s="163">
        <v>3.4700573807737423E-3</v>
      </c>
      <c r="Q13" s="164">
        <v>620</v>
      </c>
    </row>
    <row r="14" spans="1:17" ht="15.75" thickBot="1">
      <c r="A14" s="47" t="s">
        <v>34</v>
      </c>
      <c r="B14" s="145" t="s">
        <v>25</v>
      </c>
      <c r="C14" s="239">
        <v>1233.9000000000001</v>
      </c>
      <c r="D14" s="147">
        <v>4.6574566866719513E-2</v>
      </c>
      <c r="E14" s="148">
        <v>187.3</v>
      </c>
      <c r="F14" s="149">
        <v>4.6184010344248181</v>
      </c>
      <c r="G14" s="239">
        <v>174</v>
      </c>
      <c r="H14" s="147">
        <v>3.3545401966454599E-2</v>
      </c>
      <c r="I14" s="148">
        <v>40.6</v>
      </c>
      <c r="J14" s="149">
        <v>3.3264103042636086</v>
      </c>
      <c r="K14" s="146">
        <v>869.5</v>
      </c>
      <c r="L14" s="147">
        <v>6.4868695911668162E-2</v>
      </c>
      <c r="M14" s="148">
        <v>94.8</v>
      </c>
      <c r="N14" s="149">
        <v>6.4324731812871248</v>
      </c>
      <c r="O14" s="146">
        <v>30538</v>
      </c>
      <c r="P14" s="147">
        <v>1.0084565311578659E-2</v>
      </c>
      <c r="Q14" s="148">
        <v>5348</v>
      </c>
    </row>
    <row r="15" spans="1:17">
      <c r="A15" s="57" t="s">
        <v>33</v>
      </c>
      <c r="B15" s="136" t="s">
        <v>25</v>
      </c>
      <c r="C15" s="235">
        <v>1190.5</v>
      </c>
      <c r="D15" s="56">
        <v>4.493639829388895E-2</v>
      </c>
      <c r="E15" s="55">
        <v>111</v>
      </c>
      <c r="F15" s="138">
        <v>1.7685304942927644</v>
      </c>
      <c r="G15" s="235">
        <v>136</v>
      </c>
      <c r="H15" s="56">
        <v>2.6219394640447272E-2</v>
      </c>
      <c r="I15" s="55">
        <v>13.5</v>
      </c>
      <c r="J15" s="138">
        <v>1.0318984325415608</v>
      </c>
      <c r="K15" s="137">
        <v>726.5</v>
      </c>
      <c r="L15" s="56">
        <v>5.4200238734706058E-2</v>
      </c>
      <c r="M15" s="55">
        <v>49</v>
      </c>
      <c r="N15" s="138">
        <v>2.1331210030090717</v>
      </c>
      <c r="O15" s="137">
        <v>76943</v>
      </c>
      <c r="P15" s="56">
        <v>2.540889084972155E-2</v>
      </c>
      <c r="Q15" s="55">
        <v>7796</v>
      </c>
    </row>
    <row r="16" spans="1:17">
      <c r="A16" s="48" t="s">
        <v>32</v>
      </c>
      <c r="B16" s="139" t="s">
        <v>25</v>
      </c>
      <c r="C16" s="237">
        <v>537</v>
      </c>
      <c r="D16" s="141">
        <v>2.0269505152304381E-2</v>
      </c>
      <c r="E16" s="142">
        <v>30</v>
      </c>
      <c r="F16" s="143">
        <v>2.5478375055484168</v>
      </c>
      <c r="G16" s="237">
        <v>42</v>
      </c>
      <c r="H16" s="141">
        <v>8.0971659919028341E-3</v>
      </c>
      <c r="I16" s="142">
        <v>3</v>
      </c>
      <c r="J16" s="143">
        <v>1.0177980689615302</v>
      </c>
      <c r="K16" s="140">
        <v>372</v>
      </c>
      <c r="L16" s="141">
        <v>2.775290957923008E-2</v>
      </c>
      <c r="M16" s="142">
        <v>14</v>
      </c>
      <c r="N16" s="143">
        <v>3.4884869355588348</v>
      </c>
      <c r="O16" s="140">
        <v>24091</v>
      </c>
      <c r="P16" s="141">
        <v>7.9555721697963672E-3</v>
      </c>
      <c r="Q16" s="142">
        <v>2718</v>
      </c>
    </row>
    <row r="17" spans="1:17">
      <c r="A17" s="246" t="s">
        <v>31</v>
      </c>
      <c r="B17" s="277" t="s">
        <v>25</v>
      </c>
      <c r="C17" s="248">
        <v>301</v>
      </c>
      <c r="D17" s="249">
        <v>1.1361491714792588E-2</v>
      </c>
      <c r="E17" s="250">
        <v>52.5</v>
      </c>
      <c r="F17" s="251">
        <v>1.6935652630470686</v>
      </c>
      <c r="G17" s="248">
        <v>7</v>
      </c>
      <c r="H17" s="249">
        <v>1.3495276653171389E-3</v>
      </c>
      <c r="I17" s="250">
        <v>6</v>
      </c>
      <c r="J17" s="251">
        <v>0.20116312477932749</v>
      </c>
      <c r="K17" s="252">
        <v>252.5</v>
      </c>
      <c r="L17" s="249">
        <v>1.8837660399880631E-2</v>
      </c>
      <c r="M17" s="250">
        <v>28</v>
      </c>
      <c r="N17" s="251">
        <v>2.8079769885126917</v>
      </c>
      <c r="O17" s="252">
        <v>20315</v>
      </c>
      <c r="P17" s="249">
        <v>6.7086234954718852E-3</v>
      </c>
      <c r="Q17" s="250">
        <v>3340</v>
      </c>
    </row>
    <row r="18" spans="1:17" ht="15.75" thickBot="1">
      <c r="A18" s="53" t="s">
        <v>30</v>
      </c>
      <c r="B18" s="151" t="s">
        <v>25</v>
      </c>
      <c r="C18" s="241">
        <v>352.5</v>
      </c>
      <c r="D18" s="153">
        <v>1.3305401426791983E-2</v>
      </c>
      <c r="E18" s="154">
        <v>28.5</v>
      </c>
      <c r="F18" s="155">
        <v>1.2383228373052237</v>
      </c>
      <c r="G18" s="241">
        <v>87</v>
      </c>
      <c r="H18" s="153">
        <v>1.67727009832273E-2</v>
      </c>
      <c r="I18" s="154">
        <v>4.5</v>
      </c>
      <c r="J18" s="155">
        <v>1.5610215734640882</v>
      </c>
      <c r="K18" s="152">
        <v>102</v>
      </c>
      <c r="L18" s="153">
        <v>7.609668755595345E-3</v>
      </c>
      <c r="M18" s="154">
        <v>7</v>
      </c>
      <c r="N18" s="155">
        <v>0.70822565228336287</v>
      </c>
      <c r="O18" s="152">
        <v>32537</v>
      </c>
      <c r="P18" s="153">
        <v>1.0744695184453298E-2</v>
      </c>
      <c r="Q18" s="154">
        <v>1738</v>
      </c>
    </row>
    <row r="19" spans="1:17">
      <c r="A19" s="52" t="s">
        <v>29</v>
      </c>
      <c r="B19" s="157" t="s">
        <v>25</v>
      </c>
      <c r="C19" s="243">
        <v>941</v>
      </c>
      <c r="D19" s="51">
        <v>3.551881629109576E-2</v>
      </c>
      <c r="E19" s="50">
        <v>92.5</v>
      </c>
      <c r="F19" s="159">
        <v>0.91445158427279238</v>
      </c>
      <c r="G19" s="243">
        <v>34</v>
      </c>
      <c r="H19" s="51">
        <v>6.5548486601118179E-3</v>
      </c>
      <c r="I19" s="50">
        <v>9</v>
      </c>
      <c r="J19" s="159">
        <v>0.16875820671451561</v>
      </c>
      <c r="K19" s="158">
        <v>424.5</v>
      </c>
      <c r="L19" s="51">
        <v>3.1669650850492392E-2</v>
      </c>
      <c r="M19" s="50">
        <v>43.5</v>
      </c>
      <c r="N19" s="159">
        <v>0.81535268957876428</v>
      </c>
      <c r="O19" s="158">
        <v>117620</v>
      </c>
      <c r="P19" s="51">
        <v>3.8841658653084088E-2</v>
      </c>
      <c r="Q19" s="50">
        <v>8401</v>
      </c>
    </row>
    <row r="20" spans="1:17">
      <c r="A20" s="48" t="s">
        <v>28</v>
      </c>
      <c r="B20" s="139" t="s">
        <v>25</v>
      </c>
      <c r="C20" s="237">
        <v>26</v>
      </c>
      <c r="D20" s="141">
        <v>9.8139131091231637E-4</v>
      </c>
      <c r="E20" s="142">
        <v>4</v>
      </c>
      <c r="F20" s="143">
        <v>6.6782950934251444</v>
      </c>
      <c r="G20" s="237">
        <v>14</v>
      </c>
      <c r="H20" s="141">
        <v>2.6990553306342779E-3</v>
      </c>
      <c r="I20" s="142">
        <v>1</v>
      </c>
      <c r="J20" s="143">
        <v>18.366871370301293</v>
      </c>
      <c r="K20" s="140">
        <v>8</v>
      </c>
      <c r="L20" s="141">
        <v>5.9683676514473295E-4</v>
      </c>
      <c r="M20" s="142">
        <v>2</v>
      </c>
      <c r="N20" s="143">
        <v>4.0614299270048519</v>
      </c>
      <c r="O20" s="140">
        <v>445</v>
      </c>
      <c r="P20" s="141">
        <v>1.469523729010578E-4</v>
      </c>
      <c r="Q20" s="142">
        <v>78</v>
      </c>
    </row>
    <row r="21" spans="1:17">
      <c r="A21" s="48" t="s">
        <v>27</v>
      </c>
      <c r="B21" s="139" t="s">
        <v>25</v>
      </c>
      <c r="C21" s="237">
        <v>575</v>
      </c>
      <c r="D21" s="141">
        <v>2.1703846299022382E-2</v>
      </c>
      <c r="E21" s="142">
        <v>49.5</v>
      </c>
      <c r="F21" s="143">
        <v>1.059456979639384</v>
      </c>
      <c r="G21" s="237">
        <v>10</v>
      </c>
      <c r="H21" s="141">
        <v>1.92789666473877E-3</v>
      </c>
      <c r="I21" s="142">
        <v>6</v>
      </c>
      <c r="J21" s="143">
        <v>9.4108829805571462E-2</v>
      </c>
      <c r="K21" s="140">
        <v>343.5</v>
      </c>
      <c r="L21" s="141">
        <v>2.5626678603401971E-2</v>
      </c>
      <c r="M21" s="142">
        <v>28.5</v>
      </c>
      <c r="N21" s="143">
        <v>1.25094709653249</v>
      </c>
      <c r="O21" s="140">
        <v>62035</v>
      </c>
      <c r="P21" s="141">
        <v>2.0485821242510381E-2</v>
      </c>
      <c r="Q21" s="142">
        <v>3957</v>
      </c>
    </row>
    <row r="22" spans="1:17" ht="15.75" thickBot="1">
      <c r="A22" s="53" t="s">
        <v>26</v>
      </c>
      <c r="B22" s="151" t="s">
        <v>25</v>
      </c>
      <c r="C22" s="239">
        <v>340</v>
      </c>
      <c r="D22" s="147">
        <v>1.2833578681161062E-2</v>
      </c>
      <c r="E22" s="148">
        <v>39</v>
      </c>
      <c r="F22" s="149">
        <v>0.70479761141934127</v>
      </c>
      <c r="G22" s="239">
        <v>10</v>
      </c>
      <c r="H22" s="147">
        <v>1.92789666473877E-3</v>
      </c>
      <c r="I22" s="148">
        <v>2</v>
      </c>
      <c r="J22" s="149">
        <v>0.10587670034437116</v>
      </c>
      <c r="K22" s="146">
        <v>73</v>
      </c>
      <c r="L22" s="147">
        <v>5.4461354819456877E-3</v>
      </c>
      <c r="M22" s="148">
        <v>13</v>
      </c>
      <c r="N22" s="149">
        <v>0.29909219980674784</v>
      </c>
      <c r="O22" s="146">
        <v>55140</v>
      </c>
      <c r="P22" s="147">
        <v>1.8208885037672644E-2</v>
      </c>
      <c r="Q22" s="148">
        <v>4366</v>
      </c>
    </row>
    <row r="23" spans="1:17" ht="19.5" thickBot="1">
      <c r="A23" s="693" t="s">
        <v>24</v>
      </c>
      <c r="B23" s="694"/>
      <c r="C23" s="253">
        <f>C6+C9+C12+C15+C19</f>
        <v>11757.3</v>
      </c>
      <c r="D23" s="46">
        <v>0.44378892537651454</v>
      </c>
      <c r="E23" s="45">
        <v>703.8</v>
      </c>
      <c r="F23" s="180">
        <v>3.1796626826904619</v>
      </c>
      <c r="G23" s="253">
        <v>3211.2</v>
      </c>
      <c r="H23" s="46">
        <v>0.61908617698091384</v>
      </c>
      <c r="I23" s="45">
        <v>126.65</v>
      </c>
      <c r="J23" s="180">
        <v>4.4356339281013692</v>
      </c>
      <c r="K23" s="253">
        <v>3872.2</v>
      </c>
      <c r="L23" s="46">
        <v>0.28888391524917933</v>
      </c>
      <c r="M23" s="45">
        <v>287.75</v>
      </c>
      <c r="N23" s="180">
        <v>2.0697979431731439</v>
      </c>
      <c r="O23" s="253">
        <v>422648</v>
      </c>
      <c r="P23" s="46">
        <v>0.13957107079075567</v>
      </c>
      <c r="Q23" s="45">
        <v>45549</v>
      </c>
    </row>
    <row r="24" spans="1:17">
      <c r="A24" s="43" t="s">
        <v>23</v>
      </c>
      <c r="B24" s="181" t="s">
        <v>22</v>
      </c>
      <c r="C24" s="182">
        <v>1799.9000000000003</v>
      </c>
      <c r="D24" s="42">
        <v>6.793870078888764E-2</v>
      </c>
      <c r="E24" s="41">
        <v>154</v>
      </c>
      <c r="F24" s="183">
        <v>3.5332672795036326</v>
      </c>
      <c r="G24" s="182">
        <v>0</v>
      </c>
      <c r="H24" s="42">
        <v>0</v>
      </c>
      <c r="I24" s="41">
        <v>0</v>
      </c>
      <c r="J24" s="183">
        <v>0</v>
      </c>
      <c r="K24" s="182">
        <v>1799.8350000000003</v>
      </c>
      <c r="L24" s="42">
        <v>0.13427596239928383</v>
      </c>
      <c r="M24" s="41">
        <v>154.45499999999998</v>
      </c>
      <c r="N24" s="183">
        <v>6.9832490003525356</v>
      </c>
      <c r="O24" s="182">
        <v>58226.965000000004</v>
      </c>
      <c r="P24" s="42">
        <v>1.9228293648487282E-2</v>
      </c>
      <c r="Q24" s="41">
        <v>6323.2199999999993</v>
      </c>
    </row>
    <row r="25" spans="1:17" ht="19.5" thickBot="1">
      <c r="A25" s="695" t="s">
        <v>21</v>
      </c>
      <c r="B25" s="696"/>
      <c r="C25" s="254">
        <v>1799.9000000000003</v>
      </c>
      <c r="D25" s="40">
        <v>6.793870078888764E-2</v>
      </c>
      <c r="E25" s="39">
        <v>154</v>
      </c>
      <c r="F25" s="255">
        <v>4.1622741566573209</v>
      </c>
      <c r="G25" s="254">
        <v>0</v>
      </c>
      <c r="H25" s="40">
        <v>0</v>
      </c>
      <c r="I25" s="39">
        <v>0</v>
      </c>
      <c r="J25" s="255">
        <v>0</v>
      </c>
      <c r="K25" s="254">
        <v>1799.8350000000003</v>
      </c>
      <c r="L25" s="40">
        <v>0.13427596239928383</v>
      </c>
      <c r="M25" s="39">
        <v>154.45499999999998</v>
      </c>
      <c r="N25" s="255">
        <v>8.2264359145096346</v>
      </c>
      <c r="O25" s="254">
        <v>49427.65</v>
      </c>
      <c r="P25" s="40">
        <v>1.6322495403197683E-2</v>
      </c>
      <c r="Q25" s="39">
        <v>5361.2999999999993</v>
      </c>
    </row>
    <row r="26" spans="1:17" ht="27" thickBot="1">
      <c r="A26" s="697" t="s">
        <v>20</v>
      </c>
      <c r="B26" s="698"/>
      <c r="C26" s="256">
        <f>C5+C25+C23</f>
        <v>16827.2</v>
      </c>
      <c r="D26" s="38">
        <v>0.63515645642245122</v>
      </c>
      <c r="E26" s="37">
        <v>910.64999999999986</v>
      </c>
      <c r="F26" s="257">
        <v>2.1113221106998314</v>
      </c>
      <c r="G26" s="256">
        <v>3912.2</v>
      </c>
      <c r="H26" s="38">
        <v>0.75423173317910153</v>
      </c>
      <c r="I26" s="37">
        <v>128.65</v>
      </c>
      <c r="J26" s="257">
        <v>2.5071399633122025</v>
      </c>
      <c r="K26" s="256">
        <v>7016.0349999999999</v>
      </c>
      <c r="L26" s="38">
        <v>0.52342845419277828</v>
      </c>
      <c r="M26" s="37">
        <v>446.20499999999998</v>
      </c>
      <c r="N26" s="257">
        <v>1.7399273163833076</v>
      </c>
      <c r="O26" s="256">
        <v>910981.65</v>
      </c>
      <c r="P26" s="38">
        <v>0.30083351716139534</v>
      </c>
      <c r="Q26" s="37">
        <v>52195.3</v>
      </c>
    </row>
    <row r="27" spans="1:17">
      <c r="A27" s="36" t="s">
        <v>19</v>
      </c>
      <c r="B27" s="186" t="s">
        <v>13</v>
      </c>
      <c r="C27" s="187">
        <v>681.80000000000007</v>
      </c>
      <c r="D27" s="35">
        <v>2.5735099837692978E-2</v>
      </c>
      <c r="E27" s="34">
        <v>134.20000000000002</v>
      </c>
      <c r="F27" s="188">
        <v>0.92893117957044302</v>
      </c>
      <c r="G27" s="187">
        <v>83</v>
      </c>
      <c r="H27" s="35">
        <v>1.600154231733179E-2</v>
      </c>
      <c r="I27" s="34">
        <v>22</v>
      </c>
      <c r="J27" s="188">
        <v>0.57758981599186565</v>
      </c>
      <c r="K27" s="187">
        <v>542.79999999999995</v>
      </c>
      <c r="L27" s="35">
        <v>4.0495374515070126E-2</v>
      </c>
      <c r="M27" s="34">
        <v>98.199999999999989</v>
      </c>
      <c r="N27" s="188">
        <v>1.4617163427644646</v>
      </c>
      <c r="O27" s="187">
        <v>83893</v>
      </c>
      <c r="P27" s="35">
        <v>2.7703989707389756E-2</v>
      </c>
      <c r="Q27" s="34">
        <v>14849</v>
      </c>
    </row>
    <row r="28" spans="1:17">
      <c r="A28" s="32" t="s">
        <v>18</v>
      </c>
      <c r="B28" s="189" t="s">
        <v>13</v>
      </c>
      <c r="C28" s="190">
        <v>458</v>
      </c>
      <c r="D28" s="31">
        <v>1.7287585399916958E-2</v>
      </c>
      <c r="E28" s="30">
        <v>107.5</v>
      </c>
      <c r="F28" s="191">
        <v>0.63753763481233583</v>
      </c>
      <c r="G28" s="190">
        <v>123.5</v>
      </c>
      <c r="H28" s="31">
        <v>2.3809523809523808E-2</v>
      </c>
      <c r="I28" s="30">
        <v>21.5</v>
      </c>
      <c r="J28" s="258">
        <v>0.87805596584961598</v>
      </c>
      <c r="K28" s="190">
        <v>257.5</v>
      </c>
      <c r="L28" s="31">
        <v>1.9210683378096092E-2</v>
      </c>
      <c r="M28" s="30">
        <v>60.5</v>
      </c>
      <c r="N28" s="191">
        <v>0.70845831622378386</v>
      </c>
      <c r="O28" s="190">
        <v>82113</v>
      </c>
      <c r="P28" s="31">
        <v>2.7116180215785525E-2</v>
      </c>
      <c r="Q28" s="30">
        <v>11495</v>
      </c>
    </row>
    <row r="29" spans="1:17">
      <c r="A29" s="32" t="s">
        <v>17</v>
      </c>
      <c r="B29" s="189" t="s">
        <v>13</v>
      </c>
      <c r="C29" s="190">
        <v>586</v>
      </c>
      <c r="D29" s="31">
        <v>2.2119050315177594E-2</v>
      </c>
      <c r="E29" s="30">
        <v>53</v>
      </c>
      <c r="F29" s="191">
        <v>1.2476619393129975</v>
      </c>
      <c r="G29" s="190">
        <v>49</v>
      </c>
      <c r="H29" s="31">
        <v>9.4466936572199737E-3</v>
      </c>
      <c r="I29" s="30">
        <v>9</v>
      </c>
      <c r="J29" s="191">
        <v>0.53285651782144483</v>
      </c>
      <c r="K29" s="190">
        <v>418</v>
      </c>
      <c r="L29" s="31">
        <v>3.1184720978812294E-2</v>
      </c>
      <c r="M29" s="30">
        <v>25</v>
      </c>
      <c r="N29" s="191">
        <v>1.7590262194332043</v>
      </c>
      <c r="O29" s="190">
        <v>53685</v>
      </c>
      <c r="P29" s="31">
        <v>1.7728400312793904E-2</v>
      </c>
      <c r="Q29" s="30">
        <v>5345</v>
      </c>
    </row>
    <row r="30" spans="1:17">
      <c r="A30" s="32" t="s">
        <v>16</v>
      </c>
      <c r="B30" s="189" t="s">
        <v>13</v>
      </c>
      <c r="C30" s="190">
        <v>408.3</v>
      </c>
      <c r="D30" s="31">
        <v>1.5411618163288416E-2</v>
      </c>
      <c r="E30" s="30">
        <v>41.6</v>
      </c>
      <c r="F30" s="193">
        <v>0.75776921450554602</v>
      </c>
      <c r="G30" s="190">
        <v>47</v>
      </c>
      <c r="H30" s="31">
        <v>9.0611143242722188E-3</v>
      </c>
      <c r="I30" s="30">
        <v>8</v>
      </c>
      <c r="J30" s="193">
        <v>0.4455232027746816</v>
      </c>
      <c r="K30" s="190">
        <v>311.40000000000003</v>
      </c>
      <c r="L30" s="31">
        <v>2.3231871083258731E-2</v>
      </c>
      <c r="M30" s="30">
        <v>24.4</v>
      </c>
      <c r="N30" s="193">
        <v>1.1422808763968744</v>
      </c>
      <c r="O30" s="190">
        <v>61587.8</v>
      </c>
      <c r="P30" s="31">
        <v>2.0338142363496108E-2</v>
      </c>
      <c r="Q30" s="30">
        <v>3800.6</v>
      </c>
    </row>
    <row r="31" spans="1:17">
      <c r="A31" s="32" t="s">
        <v>15</v>
      </c>
      <c r="B31" s="189" t="s">
        <v>13</v>
      </c>
      <c r="C31" s="190">
        <v>713</v>
      </c>
      <c r="D31" s="31">
        <v>2.6912769410787754E-2</v>
      </c>
      <c r="E31" s="30">
        <v>113.25</v>
      </c>
      <c r="F31" s="193">
        <v>0.78448610249209683</v>
      </c>
      <c r="G31" s="190">
        <v>53</v>
      </c>
      <c r="H31" s="31">
        <v>1.0217852323115482E-2</v>
      </c>
      <c r="I31" s="30">
        <v>17</v>
      </c>
      <c r="J31" s="193">
        <v>0.29784237446732742</v>
      </c>
      <c r="K31" s="190">
        <v>492.065</v>
      </c>
      <c r="L31" s="31">
        <v>3.6710310355117876E-2</v>
      </c>
      <c r="M31" s="30">
        <v>79.045000000000002</v>
      </c>
      <c r="N31" s="193">
        <v>1.070076730201462</v>
      </c>
      <c r="O31" s="190">
        <v>103885.88500000001</v>
      </c>
      <c r="P31" s="31">
        <v>3.4306241149834625E-2</v>
      </c>
      <c r="Q31" s="30">
        <v>12314.880000000001</v>
      </c>
    </row>
    <row r="32" spans="1:17" ht="19.5" thickBot="1">
      <c r="A32" s="194" t="s">
        <v>14</v>
      </c>
      <c r="B32" s="195" t="s">
        <v>13</v>
      </c>
      <c r="C32" s="196">
        <v>769.1</v>
      </c>
      <c r="D32" s="197">
        <v>2.903030989317933E-2</v>
      </c>
      <c r="E32" s="198">
        <v>95.7</v>
      </c>
      <c r="F32" s="199">
        <v>1.1400446006481157</v>
      </c>
      <c r="G32" s="196">
        <v>41</v>
      </c>
      <c r="H32" s="197">
        <v>7.9043763254289575E-3</v>
      </c>
      <c r="I32" s="198">
        <v>9.9</v>
      </c>
      <c r="J32" s="199">
        <v>0.31041148318617473</v>
      </c>
      <c r="K32" s="196">
        <v>579</v>
      </c>
      <c r="L32" s="197">
        <v>4.3196060877350048E-2</v>
      </c>
      <c r="M32" s="198">
        <v>63.3</v>
      </c>
      <c r="N32" s="199">
        <v>1.6963455145224078</v>
      </c>
      <c r="O32" s="196">
        <v>77110.45</v>
      </c>
      <c r="P32" s="197">
        <v>2.5464187871839038E-2</v>
      </c>
      <c r="Q32" s="198">
        <v>10574.8</v>
      </c>
    </row>
    <row r="33" spans="1:17" ht="26.25" thickBot="1">
      <c r="A33" s="679" t="s">
        <v>12</v>
      </c>
      <c r="B33" s="680"/>
      <c r="C33" s="201">
        <v>3616.2000000000003</v>
      </c>
      <c r="D33" s="27">
        <v>0.13649643302004305</v>
      </c>
      <c r="E33" s="26">
        <v>545.25000000000011</v>
      </c>
      <c r="F33" s="202">
        <v>0.89413722522590411</v>
      </c>
      <c r="G33" s="201">
        <v>396.5</v>
      </c>
      <c r="H33" s="27">
        <v>7.6441102756892226E-2</v>
      </c>
      <c r="I33" s="26">
        <v>87.4</v>
      </c>
      <c r="J33" s="202">
        <v>0.50073715481062808</v>
      </c>
      <c r="K33" s="201">
        <v>2600.7650000000003</v>
      </c>
      <c r="L33" s="27">
        <v>0.19402902118770518</v>
      </c>
      <c r="M33" s="26">
        <v>350.44499999999999</v>
      </c>
      <c r="N33" s="202">
        <v>1.2710117530514362</v>
      </c>
      <c r="O33" s="201">
        <v>462275.13500000001</v>
      </c>
      <c r="P33" s="27">
        <v>0.15265714162113894</v>
      </c>
      <c r="Q33" s="26">
        <v>58379.28</v>
      </c>
    </row>
    <row r="34" spans="1:17">
      <c r="A34" s="24" t="s">
        <v>11</v>
      </c>
      <c r="B34" s="203" t="s">
        <v>10</v>
      </c>
      <c r="C34" s="204">
        <v>572</v>
      </c>
      <c r="D34" s="23">
        <v>2.1590608840070961E-2</v>
      </c>
      <c r="E34" s="22">
        <v>247</v>
      </c>
      <c r="F34" s="205">
        <v>0.15622956095637211</v>
      </c>
      <c r="G34" s="204">
        <v>72</v>
      </c>
      <c r="H34" s="23">
        <v>1.3880855986119144E-2</v>
      </c>
      <c r="I34" s="22">
        <v>27</v>
      </c>
      <c r="J34" s="205">
        <v>0.10044181951855027</v>
      </c>
      <c r="K34" s="204">
        <v>361</v>
      </c>
      <c r="L34" s="23">
        <v>2.6932259027156073E-2</v>
      </c>
      <c r="M34" s="22">
        <v>155</v>
      </c>
      <c r="N34" s="205">
        <v>0.19488172077698823</v>
      </c>
      <c r="O34" s="204">
        <v>418490</v>
      </c>
      <c r="P34" s="23">
        <v>0.1381979742367723</v>
      </c>
      <c r="Q34" s="22">
        <v>44673</v>
      </c>
    </row>
    <row r="35" spans="1:17">
      <c r="A35" s="20" t="s">
        <v>9</v>
      </c>
      <c r="B35" s="206" t="s">
        <v>9</v>
      </c>
      <c r="C35" s="207">
        <v>5</v>
      </c>
      <c r="D35" s="19">
        <v>1.8872909825236854E-4</v>
      </c>
      <c r="E35" s="18">
        <v>1</v>
      </c>
      <c r="F35" s="208">
        <v>0.69442034689554843</v>
      </c>
      <c r="G35" s="207">
        <v>0</v>
      </c>
      <c r="H35" s="19">
        <v>0</v>
      </c>
      <c r="I35" s="18">
        <v>0</v>
      </c>
      <c r="J35" s="208">
        <v>0</v>
      </c>
      <c r="K35" s="207">
        <v>0</v>
      </c>
      <c r="L35" s="19">
        <v>0</v>
      </c>
      <c r="M35" s="18">
        <v>0</v>
      </c>
      <c r="N35" s="208">
        <v>0</v>
      </c>
      <c r="O35" s="207">
        <v>823</v>
      </c>
      <c r="P35" s="19">
        <v>2.7177933235409118E-4</v>
      </c>
      <c r="Q35" s="18">
        <v>123</v>
      </c>
    </row>
    <row r="36" spans="1:17">
      <c r="A36" s="20" t="s">
        <v>8</v>
      </c>
      <c r="B36" s="206" t="s">
        <v>7</v>
      </c>
      <c r="C36" s="207">
        <v>113</v>
      </c>
      <c r="D36" s="19">
        <v>4.2652776205035292E-3</v>
      </c>
      <c r="E36" s="18">
        <v>33</v>
      </c>
      <c r="F36" s="208">
        <v>0.23327276216272325</v>
      </c>
      <c r="G36" s="207">
        <v>5</v>
      </c>
      <c r="H36" s="19">
        <v>9.6394833236938501E-4</v>
      </c>
      <c r="I36" s="18">
        <v>4</v>
      </c>
      <c r="J36" s="208">
        <v>5.2719403068401324E-2</v>
      </c>
      <c r="K36" s="207">
        <v>93</v>
      </c>
      <c r="L36" s="19">
        <v>6.9382273948075199E-3</v>
      </c>
      <c r="M36" s="18">
        <v>22</v>
      </c>
      <c r="N36" s="208">
        <v>0.37945934893418654</v>
      </c>
      <c r="O36" s="207">
        <v>55369</v>
      </c>
      <c r="P36" s="19">
        <v>1.8284507719457683E-2</v>
      </c>
      <c r="Q36" s="18">
        <v>5429</v>
      </c>
    </row>
    <row r="37" spans="1:17" ht="26.25" thickBot="1">
      <c r="A37" s="681" t="s">
        <v>6</v>
      </c>
      <c r="B37" s="682"/>
      <c r="C37" s="209">
        <v>690</v>
      </c>
      <c r="D37" s="16">
        <v>2.604461555882686E-2</v>
      </c>
      <c r="E37" s="15">
        <v>281</v>
      </c>
      <c r="F37" s="210">
        <v>0.16614933045347208</v>
      </c>
      <c r="G37" s="209">
        <v>77</v>
      </c>
      <c r="H37" s="16">
        <v>1.4844804318488529E-2</v>
      </c>
      <c r="I37" s="15">
        <v>31</v>
      </c>
      <c r="J37" s="210">
        <v>9.4701121337679578E-2</v>
      </c>
      <c r="K37" s="209">
        <v>454</v>
      </c>
      <c r="L37" s="16">
        <v>3.3870486421963594E-2</v>
      </c>
      <c r="M37" s="15">
        <v>177</v>
      </c>
      <c r="N37" s="210">
        <v>0.21607378417361262</v>
      </c>
      <c r="O37" s="209">
        <v>474682</v>
      </c>
      <c r="P37" s="16">
        <v>0.15675426128858408</v>
      </c>
      <c r="Q37" s="15">
        <v>50225</v>
      </c>
    </row>
    <row r="38" spans="1:17" ht="18.75">
      <c r="A38" s="13" t="s">
        <v>5</v>
      </c>
      <c r="B38" s="211" t="s">
        <v>4</v>
      </c>
      <c r="C38" s="212">
        <v>3460.5999999999995</v>
      </c>
      <c r="D38" s="12">
        <v>0.13062318348242929</v>
      </c>
      <c r="E38" s="11">
        <v>734.99999999999989</v>
      </c>
      <c r="F38" s="213">
        <v>0.89517567062240244</v>
      </c>
      <c r="G38" s="212">
        <v>573.79999999999995</v>
      </c>
      <c r="H38" s="12">
        <v>0.11062271062271062</v>
      </c>
      <c r="I38" s="11">
        <v>137.6</v>
      </c>
      <c r="J38" s="213">
        <v>0.75811013426321416</v>
      </c>
      <c r="K38" s="212">
        <v>2082.6</v>
      </c>
      <c r="L38" s="12">
        <v>0.15537153088630259</v>
      </c>
      <c r="M38" s="11">
        <v>410.9</v>
      </c>
      <c r="N38" s="213">
        <v>1.06477893624055</v>
      </c>
      <c r="O38" s="212">
        <v>441870.9</v>
      </c>
      <c r="P38" s="12">
        <v>0.14591905004702477</v>
      </c>
      <c r="Q38" s="11">
        <v>80565.5</v>
      </c>
    </row>
    <row r="39" spans="1:17" ht="18.75">
      <c r="A39" s="9" t="s">
        <v>3</v>
      </c>
      <c r="B39" s="214" t="s">
        <v>2</v>
      </c>
      <c r="C39" s="215">
        <v>1898.7999999999997</v>
      </c>
      <c r="D39" s="8">
        <v>7.1671762352319465E-2</v>
      </c>
      <c r="E39" s="7">
        <v>392.09999999999997</v>
      </c>
      <c r="F39" s="216">
        <v>0.78908356861782303</v>
      </c>
      <c r="G39" s="215">
        <v>227.4</v>
      </c>
      <c r="H39" s="8">
        <v>4.384037015615963E-2</v>
      </c>
      <c r="I39" s="7">
        <v>72.349999999999994</v>
      </c>
      <c r="J39" s="216">
        <v>0.48266869122451844</v>
      </c>
      <c r="K39" s="215">
        <v>1250.5</v>
      </c>
      <c r="L39" s="8">
        <v>9.3293046851686059E-2</v>
      </c>
      <c r="M39" s="7">
        <v>236.45</v>
      </c>
      <c r="N39" s="216">
        <v>1.0271271128381261</v>
      </c>
      <c r="O39" s="215">
        <v>275048</v>
      </c>
      <c r="P39" s="8">
        <v>9.082911519480931E-2</v>
      </c>
      <c r="Q39" s="7">
        <v>46707</v>
      </c>
    </row>
    <row r="40" spans="1:17" ht="27" thickBot="1">
      <c r="A40" s="683" t="s">
        <v>1</v>
      </c>
      <c r="B40" s="684"/>
      <c r="C40" s="217">
        <v>5359.4</v>
      </c>
      <c r="D40" s="5">
        <v>0.2022949458347488</v>
      </c>
      <c r="E40" s="4">
        <v>1127.0999999999999</v>
      </c>
      <c r="F40" s="218">
        <v>0.85447313024837201</v>
      </c>
      <c r="G40" s="217">
        <v>801.19999999999993</v>
      </c>
      <c r="H40" s="5">
        <v>0.15446308077887025</v>
      </c>
      <c r="I40" s="4">
        <v>209.95</v>
      </c>
      <c r="J40" s="218">
        <v>0.65243623164339593</v>
      </c>
      <c r="K40" s="217">
        <v>3333.1</v>
      </c>
      <c r="L40" s="5">
        <v>0.24866457773798864</v>
      </c>
      <c r="M40" s="4">
        <v>647.34999999999991</v>
      </c>
      <c r="N40" s="218">
        <v>1.0503337057923221</v>
      </c>
      <c r="O40" s="217">
        <v>716918.9</v>
      </c>
      <c r="P40" s="5">
        <v>0.23674816524183409</v>
      </c>
      <c r="Q40" s="4">
        <v>127272.5</v>
      </c>
    </row>
    <row r="41" spans="1:17" ht="15.75" thickBot="1">
      <c r="A41" s="685" t="s">
        <v>0</v>
      </c>
      <c r="B41" s="686"/>
      <c r="C41" s="221">
        <f>C40+C37+C33+C26</f>
        <v>26492.800000000003</v>
      </c>
      <c r="D41" s="2">
        <v>0.99999245083607002</v>
      </c>
      <c r="E41" s="1">
        <v>2884</v>
      </c>
      <c r="F41" s="222"/>
      <c r="G41" s="221">
        <v>5186.8999999999996</v>
      </c>
      <c r="H41" s="2">
        <v>0.99998072103335256</v>
      </c>
      <c r="I41" s="1">
        <v>477</v>
      </c>
      <c r="J41" s="222"/>
      <c r="K41" s="221">
        <v>13403.9</v>
      </c>
      <c r="L41" s="2">
        <v>0.99999253954043565</v>
      </c>
      <c r="M41" s="1">
        <v>1640.9999999999998</v>
      </c>
      <c r="N41" s="222"/>
      <c r="O41" s="221"/>
      <c r="P41" s="2">
        <v>0</v>
      </c>
      <c r="Q41" s="1"/>
    </row>
  </sheetData>
  <mergeCells count="15">
    <mergeCell ref="O1:Q1"/>
    <mergeCell ref="A3:B3"/>
    <mergeCell ref="A5:B5"/>
    <mergeCell ref="A23:B23"/>
    <mergeCell ref="A25:B25"/>
    <mergeCell ref="A26:B26"/>
    <mergeCell ref="A33:B33"/>
    <mergeCell ref="A37:B37"/>
    <mergeCell ref="A40:B40"/>
    <mergeCell ref="A41:B41"/>
    <mergeCell ref="A1:A2"/>
    <mergeCell ref="B1:B2"/>
    <mergeCell ref="C1:F1"/>
    <mergeCell ref="G1:J1"/>
    <mergeCell ref="K1:N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5"/>
  <sheetViews>
    <sheetView topLeftCell="F13" workbookViewId="0">
      <selection activeCell="K1" sqref="K1:S22"/>
    </sheetView>
  </sheetViews>
  <sheetFormatPr defaultColWidth="10.85546875" defaultRowHeight="15"/>
  <cols>
    <col min="1" max="1" width="40.140625" style="283" bestFit="1" customWidth="1"/>
    <col min="2" max="3" width="12.7109375" style="283" customWidth="1"/>
    <col min="4" max="4" width="13" style="283" customWidth="1"/>
    <col min="5" max="5" width="8.85546875" style="283" customWidth="1"/>
    <col min="6" max="6" width="10.28515625" style="283" customWidth="1"/>
    <col min="7" max="7" width="10" style="283" customWidth="1"/>
    <col min="8" max="8" width="13.7109375" style="283" bestFit="1" customWidth="1"/>
    <col min="9" max="9" width="11.140625" style="283" customWidth="1"/>
    <col min="10" max="10" width="10.85546875" style="283"/>
    <col min="11" max="11" width="40.140625" style="283" bestFit="1" customWidth="1"/>
    <col min="12" max="12" width="10.85546875" style="283"/>
    <col min="13" max="13" width="12.7109375" style="283" bestFit="1" customWidth="1"/>
    <col min="14" max="15" width="10.85546875" style="283"/>
    <col min="16" max="16" width="12.7109375" style="283" bestFit="1" customWidth="1"/>
    <col min="17" max="17" width="10.85546875" style="283"/>
    <col min="18" max="18" width="13.7109375" style="283" bestFit="1" customWidth="1"/>
    <col min="19" max="19" width="12.7109375" style="283" bestFit="1" customWidth="1"/>
    <col min="20" max="16384" width="10.85546875" style="283"/>
  </cols>
  <sheetData>
    <row r="1" spans="1:19" ht="21" customHeight="1">
      <c r="A1" s="735" t="s">
        <v>55</v>
      </c>
      <c r="B1" s="731" t="s">
        <v>129</v>
      </c>
      <c r="C1" s="731"/>
      <c r="D1" s="732"/>
      <c r="E1" s="726" t="s">
        <v>128</v>
      </c>
      <c r="F1" s="733"/>
      <c r="G1" s="727"/>
      <c r="H1" s="726" t="s">
        <v>52</v>
      </c>
      <c r="I1" s="727"/>
      <c r="K1" s="728" t="s">
        <v>55</v>
      </c>
      <c r="L1" s="730" t="s">
        <v>129</v>
      </c>
      <c r="M1" s="731"/>
      <c r="N1" s="732"/>
      <c r="O1" s="726" t="s">
        <v>128</v>
      </c>
      <c r="P1" s="733"/>
      <c r="Q1" s="727"/>
      <c r="R1" s="726" t="s">
        <v>52</v>
      </c>
      <c r="S1" s="727"/>
    </row>
    <row r="2" spans="1:19" ht="41.25" thickBot="1">
      <c r="A2" s="736"/>
      <c r="B2" s="378" t="s">
        <v>49</v>
      </c>
      <c r="C2" s="378" t="s">
        <v>51</v>
      </c>
      <c r="D2" s="379" t="s">
        <v>50</v>
      </c>
      <c r="E2" s="380" t="s">
        <v>49</v>
      </c>
      <c r="F2" s="378" t="s">
        <v>51</v>
      </c>
      <c r="G2" s="381" t="s">
        <v>50</v>
      </c>
      <c r="H2" s="380" t="s">
        <v>49</v>
      </c>
      <c r="I2" s="381" t="s">
        <v>51</v>
      </c>
      <c r="K2" s="729"/>
      <c r="L2" s="389" t="s">
        <v>49</v>
      </c>
      <c r="M2" s="378" t="s">
        <v>51</v>
      </c>
      <c r="N2" s="379" t="s">
        <v>50</v>
      </c>
      <c r="O2" s="380" t="s">
        <v>49</v>
      </c>
      <c r="P2" s="378" t="s">
        <v>51</v>
      </c>
      <c r="Q2" s="381" t="s">
        <v>50</v>
      </c>
      <c r="R2" s="380" t="s">
        <v>49</v>
      </c>
      <c r="S2" s="381" t="s">
        <v>51</v>
      </c>
    </row>
    <row r="3" spans="1:19" ht="23.25" thickBot="1">
      <c r="A3" s="382" t="s">
        <v>124</v>
      </c>
      <c r="B3" s="383">
        <v>31279</v>
      </c>
      <c r="C3" s="384">
        <v>1</v>
      </c>
      <c r="D3" s="385">
        <f t="shared" ref="D3:D21" si="0">C3/I3</f>
        <v>1</v>
      </c>
      <c r="E3" s="386">
        <v>8573</v>
      </c>
      <c r="F3" s="387">
        <v>1</v>
      </c>
      <c r="G3" s="385">
        <f t="shared" ref="G3:G21" si="1">F3/I3</f>
        <v>1</v>
      </c>
      <c r="H3" s="386">
        <v>3028192</v>
      </c>
      <c r="I3" s="388">
        <v>1</v>
      </c>
      <c r="K3" s="394" t="s">
        <v>124</v>
      </c>
      <c r="L3" s="390">
        <v>26493</v>
      </c>
      <c r="M3" s="384">
        <v>1</v>
      </c>
      <c r="N3" s="385">
        <f>M3/S3</f>
        <v>1</v>
      </c>
      <c r="O3" s="386">
        <v>5187</v>
      </c>
      <c r="P3" s="384">
        <f>O3/O$3</f>
        <v>1</v>
      </c>
      <c r="Q3" s="385">
        <f>P3/S3</f>
        <v>1</v>
      </c>
      <c r="R3" s="386">
        <v>3028192</v>
      </c>
      <c r="S3" s="411">
        <f>R3/R$3</f>
        <v>1</v>
      </c>
    </row>
    <row r="4" spans="1:19" ht="20.25">
      <c r="A4" s="314" t="s">
        <v>123</v>
      </c>
      <c r="B4" s="315">
        <v>3270</v>
      </c>
      <c r="C4" s="316">
        <v>0.10454298411074522</v>
      </c>
      <c r="D4" s="317">
        <f t="shared" si="0"/>
        <v>0.72128480389943583</v>
      </c>
      <c r="E4" s="318">
        <v>701</v>
      </c>
      <c r="F4" s="319">
        <v>8.1768342470547067E-2</v>
      </c>
      <c r="G4" s="317">
        <f t="shared" si="1"/>
        <v>0.56415323673536211</v>
      </c>
      <c r="H4" s="318">
        <v>438906</v>
      </c>
      <c r="I4" s="320">
        <f t="shared" ref="I4:I22" si="2">H4/H$3</f>
        <v>0.14493995096744197</v>
      </c>
      <c r="K4" s="395" t="s">
        <v>123</v>
      </c>
      <c r="L4" s="391">
        <v>3270</v>
      </c>
      <c r="M4" s="316">
        <f>L4/L$3</f>
        <v>0.12342883025704904</v>
      </c>
      <c r="N4" s="317">
        <f t="shared" ref="N4:N22" si="3">M4/S4</f>
        <v>0.8515859804918452</v>
      </c>
      <c r="O4" s="318">
        <v>701</v>
      </c>
      <c r="P4" s="316">
        <f t="shared" ref="P4:P22" si="4">O4/O$3</f>
        <v>0.13514555619818777</v>
      </c>
      <c r="Q4" s="317">
        <f t="shared" ref="Q4:Q22" si="5">P4/S4</f>
        <v>0.93242446472571028</v>
      </c>
      <c r="R4" s="318">
        <v>438906</v>
      </c>
      <c r="S4" s="412">
        <f t="shared" ref="S4:S22" si="6">R4/R$3</f>
        <v>0.14493995096744197</v>
      </c>
    </row>
    <row r="5" spans="1:19" ht="20.25">
      <c r="A5" s="321" t="s">
        <v>125</v>
      </c>
      <c r="B5" s="322">
        <v>1799.9000000000003</v>
      </c>
      <c r="C5" s="323">
        <v>5.7543399725055157E-2</v>
      </c>
      <c r="D5" s="324">
        <f t="shared" si="0"/>
        <v>2.9926420293452396</v>
      </c>
      <c r="E5" s="325">
        <v>0</v>
      </c>
      <c r="F5" s="326">
        <v>0</v>
      </c>
      <c r="G5" s="324">
        <f t="shared" si="1"/>
        <v>0</v>
      </c>
      <c r="H5" s="325">
        <v>58226.965000000004</v>
      </c>
      <c r="I5" s="327">
        <f>H5/H$3</f>
        <v>1.9228293648487282E-2</v>
      </c>
      <c r="K5" s="396" t="s">
        <v>125</v>
      </c>
      <c r="L5" s="392">
        <v>1799.9000000000003</v>
      </c>
      <c r="M5" s="323">
        <f t="shared" ref="M5:M22" si="7">L5/L$3</f>
        <v>6.793870078888764E-2</v>
      </c>
      <c r="N5" s="324">
        <f t="shared" si="3"/>
        <v>3.5332672795036326</v>
      </c>
      <c r="O5" s="325">
        <v>0</v>
      </c>
      <c r="P5" s="323">
        <f t="shared" si="4"/>
        <v>0</v>
      </c>
      <c r="Q5" s="324">
        <f t="shared" si="5"/>
        <v>0</v>
      </c>
      <c r="R5" s="325">
        <v>58226.965000000004</v>
      </c>
      <c r="S5" s="413">
        <f t="shared" si="6"/>
        <v>1.9228293648487282E-2</v>
      </c>
    </row>
    <row r="6" spans="1:19" ht="20.25">
      <c r="A6" s="321" t="s">
        <v>126</v>
      </c>
      <c r="B6" s="322">
        <v>16543.5</v>
      </c>
      <c r="C6" s="323">
        <v>0.52890117970523354</v>
      </c>
      <c r="D6" s="324">
        <f t="shared" si="0"/>
        <v>3.7894756894009922</v>
      </c>
      <c r="E6" s="325">
        <v>6597.3</v>
      </c>
      <c r="F6" s="326">
        <v>0.7695439169485595</v>
      </c>
      <c r="G6" s="324">
        <f t="shared" si="1"/>
        <v>5.5136348283968983</v>
      </c>
      <c r="H6" s="325">
        <v>422648</v>
      </c>
      <c r="I6" s="327">
        <f>H6/H$3</f>
        <v>0.13957107079075567</v>
      </c>
      <c r="K6" s="396" t="s">
        <v>126</v>
      </c>
      <c r="L6" s="392">
        <f>L7+L8+L9+L10+L11</f>
        <v>11757.3</v>
      </c>
      <c r="M6" s="323">
        <f t="shared" si="7"/>
        <v>0.44378892537651454</v>
      </c>
      <c r="N6" s="324">
        <f t="shared" si="3"/>
        <v>3.1796626826904619</v>
      </c>
      <c r="O6" s="325">
        <v>3211.2</v>
      </c>
      <c r="P6" s="323">
        <f t="shared" si="4"/>
        <v>0.61908617698091384</v>
      </c>
      <c r="Q6" s="324">
        <f t="shared" si="5"/>
        <v>4.4356339281013692</v>
      </c>
      <c r="R6" s="325">
        <v>422648</v>
      </c>
      <c r="S6" s="413">
        <f t="shared" si="6"/>
        <v>0.13957107079075567</v>
      </c>
    </row>
    <row r="7" spans="1:19" ht="18.75">
      <c r="A7" s="328" t="s">
        <v>42</v>
      </c>
      <c r="B7" s="307">
        <v>11094.2</v>
      </c>
      <c r="C7" s="308">
        <v>0.35468525208606416</v>
      </c>
      <c r="D7" s="310">
        <f t="shared" si="0"/>
        <v>7.5040525598057908</v>
      </c>
      <c r="E7" s="312">
        <v>6066.1</v>
      </c>
      <c r="F7" s="309">
        <v>0.70758194331039315</v>
      </c>
      <c r="G7" s="310">
        <f t="shared" si="1"/>
        <v>14.97026465504776</v>
      </c>
      <c r="H7" s="312">
        <v>143130</v>
      </c>
      <c r="I7" s="313">
        <f t="shared" si="2"/>
        <v>4.7265827265906522E-2</v>
      </c>
      <c r="K7" s="397" t="s">
        <v>42</v>
      </c>
      <c r="L7" s="311">
        <v>6308</v>
      </c>
      <c r="M7" s="308">
        <f t="shared" si="7"/>
        <v>0.23810063035518816</v>
      </c>
      <c r="N7" s="310">
        <f t="shared" si="3"/>
        <v>5.0374793826349329</v>
      </c>
      <c r="O7" s="312">
        <v>2680</v>
      </c>
      <c r="P7" s="308">
        <f t="shared" si="4"/>
        <v>0.51667630614999038</v>
      </c>
      <c r="Q7" s="310">
        <f t="shared" si="5"/>
        <v>10.931286640627064</v>
      </c>
      <c r="R7" s="312">
        <v>143130</v>
      </c>
      <c r="S7" s="414">
        <f t="shared" si="6"/>
        <v>4.7265827265906522E-2</v>
      </c>
    </row>
    <row r="8" spans="1:19" ht="18.75">
      <c r="A8" s="328" t="s">
        <v>39</v>
      </c>
      <c r="B8" s="307">
        <v>1445.4</v>
      </c>
      <c r="C8" s="308">
        <v>4.6209917196841331E-2</v>
      </c>
      <c r="D8" s="310">
        <f t="shared" si="0"/>
        <v>3.186875164001397</v>
      </c>
      <c r="E8" s="312">
        <v>23.2</v>
      </c>
      <c r="F8" s="309">
        <v>2.706170535401843E-3</v>
      </c>
      <c r="G8" s="310">
        <f t="shared" si="1"/>
        <v>0.18663153262291507</v>
      </c>
      <c r="H8" s="312">
        <v>43909</v>
      </c>
      <c r="I8" s="313">
        <f t="shared" si="2"/>
        <v>1.4500071329691116E-2</v>
      </c>
      <c r="K8" s="397" t="s">
        <v>39</v>
      </c>
      <c r="L8" s="311">
        <v>1445.4</v>
      </c>
      <c r="M8" s="308">
        <f t="shared" si="7"/>
        <v>5.4557807722794706E-2</v>
      </c>
      <c r="N8" s="310">
        <f t="shared" si="3"/>
        <v>3.7625889198958107</v>
      </c>
      <c r="O8" s="312">
        <v>23.2</v>
      </c>
      <c r="P8" s="308">
        <f t="shared" si="4"/>
        <v>4.4727202621939466E-3</v>
      </c>
      <c r="Q8" s="310">
        <f t="shared" si="5"/>
        <v>0.30846194894471773</v>
      </c>
      <c r="R8" s="312">
        <v>43909</v>
      </c>
      <c r="S8" s="414">
        <f t="shared" si="6"/>
        <v>1.4500071329691116E-2</v>
      </c>
    </row>
    <row r="9" spans="1:19" ht="18.75">
      <c r="A9" s="328" t="s">
        <v>36</v>
      </c>
      <c r="B9" s="307">
        <v>1872.4</v>
      </c>
      <c r="C9" s="308">
        <v>5.9861248761149656E-2</v>
      </c>
      <c r="D9" s="310">
        <f t="shared" si="0"/>
        <v>4.4162976808586292</v>
      </c>
      <c r="E9" s="312">
        <v>338</v>
      </c>
      <c r="F9" s="309">
        <v>3.9426105214044091E-2</v>
      </c>
      <c r="G9" s="310">
        <f t="shared" si="1"/>
        <v>2.9086833406501635</v>
      </c>
      <c r="H9" s="312">
        <v>41046</v>
      </c>
      <c r="I9" s="313">
        <f t="shared" si="2"/>
        <v>1.35546226923524E-2</v>
      </c>
      <c r="K9" s="397" t="s">
        <v>36</v>
      </c>
      <c r="L9" s="311">
        <v>1872.4</v>
      </c>
      <c r="M9" s="308">
        <f t="shared" si="7"/>
        <v>7.0675272713546983E-2</v>
      </c>
      <c r="N9" s="310">
        <f t="shared" si="3"/>
        <v>5.2141084497632235</v>
      </c>
      <c r="O9" s="312">
        <v>338</v>
      </c>
      <c r="P9" s="308">
        <f t="shared" si="4"/>
        <v>6.5162907268170422E-2</v>
      </c>
      <c r="Q9" s="310">
        <f t="shared" si="5"/>
        <v>4.8074305531894836</v>
      </c>
      <c r="R9" s="312">
        <v>41046</v>
      </c>
      <c r="S9" s="414">
        <f t="shared" si="6"/>
        <v>1.35546226923524E-2</v>
      </c>
    </row>
    <row r="10" spans="1:19" ht="18.75">
      <c r="A10" s="328" t="s">
        <v>33</v>
      </c>
      <c r="B10" s="307">
        <v>1190.5</v>
      </c>
      <c r="C10" s="308">
        <v>3.8060679689248381E-2</v>
      </c>
      <c r="D10" s="310">
        <f t="shared" si="0"/>
        <v>1.4979276314875223</v>
      </c>
      <c r="E10" s="312">
        <v>136</v>
      </c>
      <c r="F10" s="309">
        <v>1.586375831097632E-2</v>
      </c>
      <c r="G10" s="310">
        <f t="shared" si="1"/>
        <v>0.62433887432556567</v>
      </c>
      <c r="H10" s="312">
        <v>76943</v>
      </c>
      <c r="I10" s="313">
        <f t="shared" si="2"/>
        <v>2.540889084972155E-2</v>
      </c>
      <c r="K10" s="397" t="s">
        <v>33</v>
      </c>
      <c r="L10" s="311">
        <v>1190.5</v>
      </c>
      <c r="M10" s="308">
        <f t="shared" si="7"/>
        <v>4.493639829388895E-2</v>
      </c>
      <c r="N10" s="310">
        <f t="shared" si="3"/>
        <v>1.7685304942927644</v>
      </c>
      <c r="O10" s="312">
        <v>136</v>
      </c>
      <c r="P10" s="308">
        <f t="shared" si="4"/>
        <v>2.6219394640447272E-2</v>
      </c>
      <c r="Q10" s="310">
        <f t="shared" si="5"/>
        <v>1.0318984325415608</v>
      </c>
      <c r="R10" s="312">
        <v>76943</v>
      </c>
      <c r="S10" s="414">
        <f t="shared" si="6"/>
        <v>2.540889084972155E-2</v>
      </c>
    </row>
    <row r="11" spans="1:19" ht="18.75">
      <c r="A11" s="328" t="s">
        <v>29</v>
      </c>
      <c r="B11" s="307">
        <v>941</v>
      </c>
      <c r="C11" s="308">
        <v>3.0084081971930049E-2</v>
      </c>
      <c r="D11" s="310">
        <f t="shared" si="0"/>
        <v>0.77453134122379519</v>
      </c>
      <c r="E11" s="312">
        <v>34</v>
      </c>
      <c r="F11" s="309">
        <v>3.9659395777440799E-3</v>
      </c>
      <c r="G11" s="310">
        <f t="shared" si="1"/>
        <v>0.1021053094865499</v>
      </c>
      <c r="H11" s="312">
        <v>117620</v>
      </c>
      <c r="I11" s="313">
        <f t="shared" si="2"/>
        <v>3.8841658653084088E-2</v>
      </c>
      <c r="K11" s="397" t="s">
        <v>29</v>
      </c>
      <c r="L11" s="311">
        <v>941</v>
      </c>
      <c r="M11" s="308">
        <f t="shared" si="7"/>
        <v>3.551881629109576E-2</v>
      </c>
      <c r="N11" s="310">
        <f t="shared" si="3"/>
        <v>0.91445158427279238</v>
      </c>
      <c r="O11" s="312">
        <v>34</v>
      </c>
      <c r="P11" s="308">
        <f t="shared" si="4"/>
        <v>6.5548486601118179E-3</v>
      </c>
      <c r="Q11" s="310">
        <f t="shared" si="5"/>
        <v>0.16875820671451561</v>
      </c>
      <c r="R11" s="312">
        <v>117620</v>
      </c>
      <c r="S11" s="414">
        <f t="shared" si="6"/>
        <v>3.8841658653084088E-2</v>
      </c>
    </row>
    <row r="12" spans="1:19" ht="21" thickBot="1">
      <c r="A12" s="329" t="s">
        <v>127</v>
      </c>
      <c r="B12" s="330">
        <f>B4+B5+B6</f>
        <v>21613.4</v>
      </c>
      <c r="C12" s="331">
        <f>C4+C5+C6</f>
        <v>0.69098756354103386</v>
      </c>
      <c r="D12" s="332">
        <f t="shared" si="0"/>
        <v>2.2749361985485863</v>
      </c>
      <c r="E12" s="333">
        <f>E4+E5+E6</f>
        <v>7298.3</v>
      </c>
      <c r="F12" s="334">
        <f>F4+F5+F6</f>
        <v>0.8513122594191066</v>
      </c>
      <c r="G12" s="332">
        <f t="shared" si="1"/>
        <v>2.8027726943390956</v>
      </c>
      <c r="H12" s="333">
        <f>H4+H5+H6</f>
        <v>919780.96500000008</v>
      </c>
      <c r="I12" s="335">
        <f>I4+I5+I6</f>
        <v>0.30373931540668492</v>
      </c>
      <c r="K12" s="398" t="s">
        <v>127</v>
      </c>
      <c r="L12" s="393">
        <f>L4+L5+L6</f>
        <v>16827.2</v>
      </c>
      <c r="M12" s="331">
        <f t="shared" si="7"/>
        <v>0.63515645642245122</v>
      </c>
      <c r="N12" s="332">
        <f t="shared" si="3"/>
        <v>2.1113221106998314</v>
      </c>
      <c r="O12" s="333">
        <v>3912.2</v>
      </c>
      <c r="P12" s="331">
        <f t="shared" si="4"/>
        <v>0.75423173317910153</v>
      </c>
      <c r="Q12" s="332">
        <f t="shared" si="5"/>
        <v>2.5071399633122025</v>
      </c>
      <c r="R12" s="333">
        <v>910981.65</v>
      </c>
      <c r="S12" s="415">
        <f t="shared" si="6"/>
        <v>0.30083351716139534</v>
      </c>
    </row>
    <row r="13" spans="1:19" ht="20.25">
      <c r="A13" s="336" t="s">
        <v>12</v>
      </c>
      <c r="B13" s="337">
        <v>3616.2000000000003</v>
      </c>
      <c r="C13" s="338">
        <v>0.11561111288724064</v>
      </c>
      <c r="D13" s="339">
        <f t="shared" si="0"/>
        <v>0.75732528239105712</v>
      </c>
      <c r="E13" s="340">
        <v>396.5</v>
      </c>
      <c r="F13" s="341">
        <v>4.6249854193397874E-2</v>
      </c>
      <c r="G13" s="339">
        <f t="shared" si="1"/>
        <v>0.3029655455503007</v>
      </c>
      <c r="H13" s="340">
        <v>462275.13500000001</v>
      </c>
      <c r="I13" s="342">
        <f t="shared" si="2"/>
        <v>0.15265714162113894</v>
      </c>
      <c r="K13" s="402" t="s">
        <v>12</v>
      </c>
      <c r="L13" s="399">
        <v>3616.2000000000003</v>
      </c>
      <c r="M13" s="338">
        <f t="shared" si="7"/>
        <v>0.13649643302004305</v>
      </c>
      <c r="N13" s="339">
        <f t="shared" si="3"/>
        <v>0.89413722522590411</v>
      </c>
      <c r="O13" s="340">
        <v>396.5</v>
      </c>
      <c r="P13" s="338">
        <f t="shared" si="4"/>
        <v>7.6441102756892226E-2</v>
      </c>
      <c r="Q13" s="339">
        <f t="shared" si="5"/>
        <v>0.50073715481062808</v>
      </c>
      <c r="R13" s="340">
        <v>462275.13500000001</v>
      </c>
      <c r="S13" s="416">
        <f t="shared" si="6"/>
        <v>0.15265714162113894</v>
      </c>
    </row>
    <row r="14" spans="1:19" ht="18.75">
      <c r="A14" s="343" t="s">
        <v>19</v>
      </c>
      <c r="B14" s="344">
        <v>681.80000000000007</v>
      </c>
      <c r="C14" s="345">
        <v>2.1797372038748045E-2</v>
      </c>
      <c r="D14" s="346">
        <f t="shared" si="0"/>
        <v>0.78679541354773963</v>
      </c>
      <c r="E14" s="347">
        <v>83</v>
      </c>
      <c r="F14" s="348">
        <v>9.6815583809634898E-3</v>
      </c>
      <c r="G14" s="346">
        <f t="shared" si="1"/>
        <v>0.34946440867255424</v>
      </c>
      <c r="H14" s="347">
        <v>83893</v>
      </c>
      <c r="I14" s="349">
        <f t="shared" si="2"/>
        <v>2.7703989707389756E-2</v>
      </c>
      <c r="K14" s="403" t="s">
        <v>19</v>
      </c>
      <c r="L14" s="400">
        <v>681.80000000000007</v>
      </c>
      <c r="M14" s="345">
        <f t="shared" si="7"/>
        <v>2.5735099837692978E-2</v>
      </c>
      <c r="N14" s="346">
        <f t="shared" si="3"/>
        <v>0.92893117957044302</v>
      </c>
      <c r="O14" s="347">
        <v>83</v>
      </c>
      <c r="P14" s="345">
        <f t="shared" si="4"/>
        <v>1.600154231733179E-2</v>
      </c>
      <c r="Q14" s="346">
        <f t="shared" si="5"/>
        <v>0.57758981599186565</v>
      </c>
      <c r="R14" s="347">
        <v>83893</v>
      </c>
      <c r="S14" s="417">
        <f t="shared" si="6"/>
        <v>2.7703989707389756E-2</v>
      </c>
    </row>
    <row r="15" spans="1:19" ht="18.75">
      <c r="A15" s="343" t="s">
        <v>18</v>
      </c>
      <c r="B15" s="344">
        <v>458</v>
      </c>
      <c r="C15" s="345">
        <v>1.4642411841810799E-2</v>
      </c>
      <c r="D15" s="346">
        <f t="shared" si="0"/>
        <v>0.53998799702941958</v>
      </c>
      <c r="E15" s="347">
        <v>123.5</v>
      </c>
      <c r="F15" s="348">
        <v>1.440569228974688E-2</v>
      </c>
      <c r="G15" s="346">
        <f t="shared" si="1"/>
        <v>0.53125817040265466</v>
      </c>
      <c r="H15" s="347">
        <v>82113</v>
      </c>
      <c r="I15" s="349">
        <f t="shared" si="2"/>
        <v>2.7116180215785525E-2</v>
      </c>
      <c r="K15" s="403" t="s">
        <v>18</v>
      </c>
      <c r="L15" s="400">
        <v>458</v>
      </c>
      <c r="M15" s="345">
        <f t="shared" si="7"/>
        <v>1.7287585399916958E-2</v>
      </c>
      <c r="N15" s="346">
        <f t="shared" si="3"/>
        <v>0.63753763481233583</v>
      </c>
      <c r="O15" s="347">
        <v>123.5</v>
      </c>
      <c r="P15" s="345">
        <f t="shared" si="4"/>
        <v>2.3809523809523808E-2</v>
      </c>
      <c r="Q15" s="346">
        <f t="shared" si="5"/>
        <v>0.87805596584961598</v>
      </c>
      <c r="R15" s="347">
        <v>82113</v>
      </c>
      <c r="S15" s="417">
        <f t="shared" si="6"/>
        <v>2.7116180215785525E-2</v>
      </c>
    </row>
    <row r="16" spans="1:19" ht="18.75">
      <c r="A16" s="343" t="s">
        <v>17</v>
      </c>
      <c r="B16" s="344">
        <v>586</v>
      </c>
      <c r="C16" s="345">
        <v>1.8734614277950062E-2</v>
      </c>
      <c r="D16" s="346">
        <f t="shared" si="0"/>
        <v>1.0567571776022009</v>
      </c>
      <c r="E16" s="347">
        <v>49</v>
      </c>
      <c r="F16" s="348">
        <v>5.7156188032194098E-3</v>
      </c>
      <c r="G16" s="346">
        <f t="shared" si="1"/>
        <v>0.32239901527351389</v>
      </c>
      <c r="H16" s="347">
        <v>53685</v>
      </c>
      <c r="I16" s="349">
        <f t="shared" si="2"/>
        <v>1.7728400312793904E-2</v>
      </c>
      <c r="K16" s="403" t="s">
        <v>17</v>
      </c>
      <c r="L16" s="400">
        <v>586</v>
      </c>
      <c r="M16" s="345">
        <f t="shared" si="7"/>
        <v>2.2119050315177594E-2</v>
      </c>
      <c r="N16" s="346">
        <f t="shared" si="3"/>
        <v>1.2476619393129975</v>
      </c>
      <c r="O16" s="347">
        <v>49</v>
      </c>
      <c r="P16" s="345">
        <f t="shared" si="4"/>
        <v>9.4466936572199737E-3</v>
      </c>
      <c r="Q16" s="346">
        <f t="shared" si="5"/>
        <v>0.53285651782144483</v>
      </c>
      <c r="R16" s="347">
        <v>53685</v>
      </c>
      <c r="S16" s="417">
        <f t="shared" si="6"/>
        <v>1.7728400312793904E-2</v>
      </c>
    </row>
    <row r="17" spans="1:19" ht="18.75">
      <c r="A17" s="343" t="s">
        <v>16</v>
      </c>
      <c r="B17" s="344">
        <v>408.3</v>
      </c>
      <c r="C17" s="345">
        <v>1.3053486364653602E-2</v>
      </c>
      <c r="D17" s="346">
        <f t="shared" si="0"/>
        <v>0.64182294190656453</v>
      </c>
      <c r="E17" s="347">
        <v>47</v>
      </c>
      <c r="F17" s="348">
        <v>5.4823282398226989E-3</v>
      </c>
      <c r="G17" s="346">
        <f t="shared" si="1"/>
        <v>0.26955894701881178</v>
      </c>
      <c r="H17" s="347">
        <v>61587.8</v>
      </c>
      <c r="I17" s="349">
        <f t="shared" si="2"/>
        <v>2.0338142363496108E-2</v>
      </c>
      <c r="K17" s="403" t="s">
        <v>16</v>
      </c>
      <c r="L17" s="400">
        <v>408.3</v>
      </c>
      <c r="M17" s="345">
        <f t="shared" si="7"/>
        <v>1.5411618163288416E-2</v>
      </c>
      <c r="N17" s="346">
        <f t="shared" si="3"/>
        <v>0.75776921450554602</v>
      </c>
      <c r="O17" s="347">
        <v>47</v>
      </c>
      <c r="P17" s="345">
        <f t="shared" si="4"/>
        <v>9.0611143242722188E-3</v>
      </c>
      <c r="Q17" s="346">
        <f t="shared" si="5"/>
        <v>0.4455232027746816</v>
      </c>
      <c r="R17" s="347">
        <v>61587.8</v>
      </c>
      <c r="S17" s="417">
        <f t="shared" si="6"/>
        <v>2.0338142363496108E-2</v>
      </c>
    </row>
    <row r="18" spans="1:19" ht="18.75">
      <c r="A18" s="343" t="s">
        <v>15</v>
      </c>
      <c r="B18" s="344">
        <v>713</v>
      </c>
      <c r="C18" s="345">
        <v>2.2794846382556987E-2</v>
      </c>
      <c r="D18" s="346">
        <f t="shared" si="0"/>
        <v>0.6644518786829221</v>
      </c>
      <c r="E18" s="347">
        <v>53</v>
      </c>
      <c r="F18" s="348">
        <v>6.1821999300128308E-3</v>
      </c>
      <c r="G18" s="346">
        <f t="shared" si="1"/>
        <v>0.18020627509180301</v>
      </c>
      <c r="H18" s="347">
        <v>103885.88500000001</v>
      </c>
      <c r="I18" s="349">
        <f t="shared" si="2"/>
        <v>3.4306241149834625E-2</v>
      </c>
      <c r="K18" s="403" t="s">
        <v>15</v>
      </c>
      <c r="L18" s="400">
        <v>713</v>
      </c>
      <c r="M18" s="345">
        <f t="shared" si="7"/>
        <v>2.6912769410787754E-2</v>
      </c>
      <c r="N18" s="346">
        <f t="shared" si="3"/>
        <v>0.78448610249209683</v>
      </c>
      <c r="O18" s="347">
        <v>53</v>
      </c>
      <c r="P18" s="345">
        <f t="shared" si="4"/>
        <v>1.0217852323115482E-2</v>
      </c>
      <c r="Q18" s="346">
        <f t="shared" si="5"/>
        <v>0.29784237446732742</v>
      </c>
      <c r="R18" s="347">
        <v>103885.88500000001</v>
      </c>
      <c r="S18" s="417">
        <f t="shared" si="6"/>
        <v>3.4306241149834625E-2</v>
      </c>
    </row>
    <row r="19" spans="1:19" ht="19.5" thickBot="1">
      <c r="A19" s="350" t="s">
        <v>14</v>
      </c>
      <c r="B19" s="351">
        <v>769.1</v>
      </c>
      <c r="C19" s="352">
        <v>2.4588381981521149E-2</v>
      </c>
      <c r="D19" s="353">
        <f t="shared" si="0"/>
        <v>0.96560636864895077</v>
      </c>
      <c r="E19" s="354">
        <v>41</v>
      </c>
      <c r="F19" s="355">
        <v>4.7824565496325678E-3</v>
      </c>
      <c r="G19" s="353">
        <f t="shared" si="1"/>
        <v>0.18781107701932676</v>
      </c>
      <c r="H19" s="354">
        <v>77110.45</v>
      </c>
      <c r="I19" s="356">
        <f t="shared" si="2"/>
        <v>2.5464187871839038E-2</v>
      </c>
      <c r="K19" s="404" t="s">
        <v>14</v>
      </c>
      <c r="L19" s="401">
        <v>769.1</v>
      </c>
      <c r="M19" s="352">
        <f t="shared" si="7"/>
        <v>2.903030989317933E-2</v>
      </c>
      <c r="N19" s="353">
        <f t="shared" si="3"/>
        <v>1.1400446006481157</v>
      </c>
      <c r="O19" s="354">
        <v>41</v>
      </c>
      <c r="P19" s="352">
        <f t="shared" si="4"/>
        <v>7.9043763254289575E-3</v>
      </c>
      <c r="Q19" s="353">
        <f t="shared" si="5"/>
        <v>0.31041148318617473</v>
      </c>
      <c r="R19" s="354">
        <v>77110.45</v>
      </c>
      <c r="S19" s="418">
        <f t="shared" si="6"/>
        <v>2.5464187871839038E-2</v>
      </c>
    </row>
    <row r="20" spans="1:19" ht="20.25">
      <c r="A20" s="357" t="s">
        <v>1</v>
      </c>
      <c r="B20" s="358">
        <v>5359.4</v>
      </c>
      <c r="C20" s="359">
        <v>0.17134179481441222</v>
      </c>
      <c r="D20" s="360">
        <f t="shared" si="0"/>
        <v>0.72373019085233281</v>
      </c>
      <c r="E20" s="361">
        <v>801.19999999999993</v>
      </c>
      <c r="F20" s="362">
        <v>9.3456199696722253E-2</v>
      </c>
      <c r="G20" s="360">
        <f t="shared" si="1"/>
        <v>0.39474941485294462</v>
      </c>
      <c r="H20" s="361">
        <v>716918.9</v>
      </c>
      <c r="I20" s="363">
        <f>H20/H$3</f>
        <v>0.23674816524183409</v>
      </c>
      <c r="K20" s="408" t="s">
        <v>1</v>
      </c>
      <c r="L20" s="405">
        <v>5359.4</v>
      </c>
      <c r="M20" s="359">
        <f t="shared" si="7"/>
        <v>0.2022949458347488</v>
      </c>
      <c r="N20" s="360">
        <f t="shared" si="3"/>
        <v>0.85447313024837201</v>
      </c>
      <c r="O20" s="361">
        <v>801.19999999999993</v>
      </c>
      <c r="P20" s="359">
        <f t="shared" si="4"/>
        <v>0.15446308077887025</v>
      </c>
      <c r="Q20" s="360">
        <f t="shared" si="5"/>
        <v>0.65243623164339593</v>
      </c>
      <c r="R20" s="361">
        <v>716918.9</v>
      </c>
      <c r="S20" s="419">
        <f t="shared" si="6"/>
        <v>0.23674816524183409</v>
      </c>
    </row>
    <row r="21" spans="1:19" ht="18.75">
      <c r="A21" s="364" t="s">
        <v>5</v>
      </c>
      <c r="B21" s="365">
        <v>3460.5999999999995</v>
      </c>
      <c r="C21" s="366">
        <v>0.11063652930080883</v>
      </c>
      <c r="D21" s="367">
        <f t="shared" si="0"/>
        <v>0.75820483525046545</v>
      </c>
      <c r="E21" s="368">
        <v>573.79999999999995</v>
      </c>
      <c r="F21" s="369">
        <v>6.6931062638516267E-2</v>
      </c>
      <c r="G21" s="367">
        <f t="shared" si="1"/>
        <v>0.45868625526925139</v>
      </c>
      <c r="H21" s="368">
        <v>441870.9</v>
      </c>
      <c r="I21" s="370">
        <f t="shared" si="2"/>
        <v>0.14591905004702477</v>
      </c>
      <c r="J21" s="306">
        <f>I20+I13+I12</f>
        <v>0.69314462226965801</v>
      </c>
      <c r="K21" s="409" t="s">
        <v>5</v>
      </c>
      <c r="L21" s="406">
        <v>3460.5999999999995</v>
      </c>
      <c r="M21" s="366">
        <f t="shared" si="7"/>
        <v>0.13062318348242929</v>
      </c>
      <c r="N21" s="367">
        <f t="shared" si="3"/>
        <v>0.89517567062240244</v>
      </c>
      <c r="O21" s="368">
        <v>573.79999999999995</v>
      </c>
      <c r="P21" s="366">
        <f t="shared" si="4"/>
        <v>0.11062271062271062</v>
      </c>
      <c r="Q21" s="367">
        <f t="shared" si="5"/>
        <v>0.75811013426321416</v>
      </c>
      <c r="R21" s="368">
        <v>441870.9</v>
      </c>
      <c r="S21" s="420">
        <f t="shared" si="6"/>
        <v>0.14591905004702477</v>
      </c>
    </row>
    <row r="22" spans="1:19" ht="19.5" thickBot="1">
      <c r="A22" s="371" t="s">
        <v>3</v>
      </c>
      <c r="B22" s="372">
        <v>1898.7999999999997</v>
      </c>
      <c r="C22" s="373">
        <v>6.0705265513603369E-2</v>
      </c>
      <c r="D22" s="374">
        <f>C22/I22</f>
        <v>0.66834588648588467</v>
      </c>
      <c r="E22" s="375">
        <v>227.4</v>
      </c>
      <c r="F22" s="376">
        <v>2.6525137058205996E-2</v>
      </c>
      <c r="G22" s="374">
        <f>F22/I22</f>
        <v>0.29203341903436103</v>
      </c>
      <c r="H22" s="375">
        <v>275048</v>
      </c>
      <c r="I22" s="377">
        <f t="shared" si="2"/>
        <v>9.082911519480931E-2</v>
      </c>
      <c r="K22" s="410" t="s">
        <v>3</v>
      </c>
      <c r="L22" s="407">
        <v>1898.7999999999997</v>
      </c>
      <c r="M22" s="373">
        <f t="shared" si="7"/>
        <v>7.1671762352319465E-2</v>
      </c>
      <c r="N22" s="374">
        <f t="shared" si="3"/>
        <v>0.78908356861782303</v>
      </c>
      <c r="O22" s="375">
        <v>227.4</v>
      </c>
      <c r="P22" s="373">
        <f t="shared" si="4"/>
        <v>4.384037015615963E-2</v>
      </c>
      <c r="Q22" s="374">
        <f t="shared" si="5"/>
        <v>0.48266869122451844</v>
      </c>
      <c r="R22" s="375">
        <v>275048</v>
      </c>
      <c r="S22" s="421">
        <f t="shared" si="6"/>
        <v>9.082911519480931E-2</v>
      </c>
    </row>
    <row r="23" spans="1:19" ht="15.75" thickBot="1">
      <c r="L23" s="305">
        <f>L20+L13+L12</f>
        <v>25802.800000000003</v>
      </c>
    </row>
    <row r="24" spans="1:19" ht="15.75" thickBot="1">
      <c r="A24" s="301" t="s">
        <v>0</v>
      </c>
      <c r="B24" s="302">
        <v>31279</v>
      </c>
      <c r="C24" s="303">
        <v>1</v>
      </c>
      <c r="D24" s="304"/>
      <c r="E24" s="302">
        <v>8573</v>
      </c>
      <c r="F24" s="303">
        <v>1</v>
      </c>
      <c r="G24" s="304"/>
      <c r="H24" s="734"/>
      <c r="I24" s="734"/>
      <c r="K24" s="3" t="s">
        <v>0</v>
      </c>
      <c r="L24" s="221">
        <f>L20+L13+L12</f>
        <v>25802.800000000003</v>
      </c>
      <c r="M24" s="2">
        <v>0.99999245083607002</v>
      </c>
      <c r="N24" s="222"/>
      <c r="O24" s="221">
        <v>5186.8999999999996</v>
      </c>
      <c r="P24" s="2">
        <v>0.99998072103335256</v>
      </c>
      <c r="Q24" s="222"/>
      <c r="R24" s="221"/>
      <c r="S24" s="2">
        <v>0</v>
      </c>
    </row>
    <row r="25" spans="1:19">
      <c r="L25" s="305">
        <f>L23+690</f>
        <v>26492.800000000003</v>
      </c>
    </row>
  </sheetData>
  <mergeCells count="9">
    <mergeCell ref="A1:A2"/>
    <mergeCell ref="B1:D1"/>
    <mergeCell ref="E1:G1"/>
    <mergeCell ref="R1:S1"/>
    <mergeCell ref="K1:K2"/>
    <mergeCell ref="L1:N1"/>
    <mergeCell ref="O1:Q1"/>
    <mergeCell ref="H24:I24"/>
    <mergeCell ref="H1:I1"/>
  </mergeCells>
  <pageMargins left="0.75" right="0.75" top="1" bottom="1" header="0.5" footer="0.5"/>
  <pageSetup paperSize="9" orientation="portrait" horizontalDpi="4294967292" verticalDpi="4294967292"/>
  <ignoredErrors>
    <ignoredError sqref="I12 D12 G1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1"/>
  <sheetViews>
    <sheetView workbookViewId="0">
      <selection activeCell="A2" sqref="A2:G8"/>
    </sheetView>
  </sheetViews>
  <sheetFormatPr defaultColWidth="8.85546875" defaultRowHeight="15.75"/>
  <cols>
    <col min="1" max="1" width="26.7109375" style="284" bestFit="1" customWidth="1"/>
    <col min="2" max="2" width="14.42578125" style="292" customWidth="1"/>
    <col min="3" max="3" width="13.140625" style="292" customWidth="1"/>
    <col min="4" max="4" width="10.7109375" style="293" customWidth="1"/>
    <col min="5" max="5" width="11.42578125" style="292" customWidth="1"/>
    <col min="6" max="6" width="12.28515625" style="292" customWidth="1"/>
    <col min="7" max="7" width="10.28515625" style="294" bestFit="1" customWidth="1"/>
    <col min="8" max="16384" width="8.85546875" style="284"/>
  </cols>
  <sheetData>
    <row r="1" spans="1:7" ht="16.5" thickBot="1">
      <c r="A1" s="737" t="s">
        <v>45</v>
      </c>
      <c r="B1" s="737"/>
      <c r="C1" s="737"/>
      <c r="D1" s="737"/>
      <c r="E1" s="737"/>
      <c r="F1" s="737"/>
      <c r="G1" s="737"/>
    </row>
    <row r="2" spans="1:7" ht="45.95" customHeight="1">
      <c r="A2" s="738" t="s">
        <v>58</v>
      </c>
      <c r="B2" s="740" t="s">
        <v>101</v>
      </c>
      <c r="C2" s="741"/>
      <c r="D2" s="742" t="s">
        <v>51</v>
      </c>
      <c r="E2" s="744" t="s">
        <v>103</v>
      </c>
      <c r="F2" s="744" t="s">
        <v>102</v>
      </c>
      <c r="G2" s="746" t="s">
        <v>50</v>
      </c>
    </row>
    <row r="3" spans="1:7" ht="27.95" customHeight="1">
      <c r="A3" s="739"/>
      <c r="B3" s="443" t="s">
        <v>99</v>
      </c>
      <c r="C3" s="443" t="s">
        <v>100</v>
      </c>
      <c r="D3" s="743"/>
      <c r="E3" s="745"/>
      <c r="F3" s="745"/>
      <c r="G3" s="747"/>
    </row>
    <row r="4" spans="1:7" ht="23.25">
      <c r="A4" s="444" t="s">
        <v>52</v>
      </c>
      <c r="B4" s="445">
        <v>3028192</v>
      </c>
      <c r="C4" s="445">
        <v>438906</v>
      </c>
      <c r="D4" s="446">
        <f>C4/B4</f>
        <v>0.14493995096744197</v>
      </c>
      <c r="E4" s="445">
        <v>1285</v>
      </c>
      <c r="F4" s="445">
        <f>C4/E4</f>
        <v>341.56108949416341</v>
      </c>
      <c r="G4" s="447">
        <f>D4/D4</f>
        <v>1</v>
      </c>
    </row>
    <row r="5" spans="1:7" s="287" customFormat="1" ht="23.25">
      <c r="A5" s="448" t="s">
        <v>56</v>
      </c>
      <c r="B5" s="449">
        <v>26493</v>
      </c>
      <c r="C5" s="449">
        <v>3270</v>
      </c>
      <c r="D5" s="450">
        <f>C5/B5</f>
        <v>0.12342883025704904</v>
      </c>
      <c r="E5" s="449">
        <v>12</v>
      </c>
      <c r="F5" s="451">
        <f t="shared" ref="F5:F8" si="0">C5/E5</f>
        <v>272.5</v>
      </c>
      <c r="G5" s="452">
        <f t="shared" ref="G5:G7" si="1">(D5)/(D$4)</f>
        <v>0.8515859804918452</v>
      </c>
    </row>
    <row r="6" spans="1:7" s="285" customFormat="1" ht="23.25">
      <c r="A6" s="453" t="s">
        <v>57</v>
      </c>
      <c r="B6" s="454">
        <v>5187</v>
      </c>
      <c r="C6" s="454">
        <v>701</v>
      </c>
      <c r="D6" s="455">
        <f>C6/B6</f>
        <v>0.13514555619818777</v>
      </c>
      <c r="E6" s="454">
        <v>2</v>
      </c>
      <c r="F6" s="445">
        <f t="shared" si="0"/>
        <v>350.5</v>
      </c>
      <c r="G6" s="456">
        <f t="shared" si="1"/>
        <v>0.93242446472571028</v>
      </c>
    </row>
    <row r="7" spans="1:7" s="287" customFormat="1" ht="23.25">
      <c r="A7" s="448" t="s">
        <v>53</v>
      </c>
      <c r="B7" s="449">
        <v>13404</v>
      </c>
      <c r="C7" s="449">
        <v>1344</v>
      </c>
      <c r="D7" s="450">
        <f>C7/B7</f>
        <v>0.10026857654431513</v>
      </c>
      <c r="E7" s="449">
        <v>4</v>
      </c>
      <c r="F7" s="451">
        <f t="shared" si="0"/>
        <v>336</v>
      </c>
      <c r="G7" s="461">
        <f t="shared" si="1"/>
        <v>0.69179391792976785</v>
      </c>
    </row>
    <row r="8" spans="1:7" ht="24" thickBot="1">
      <c r="A8" s="457" t="s">
        <v>59</v>
      </c>
      <c r="B8" s="458">
        <f>B5-B6-B7</f>
        <v>7902</v>
      </c>
      <c r="C8" s="458">
        <f>C5-C6-C7</f>
        <v>1225</v>
      </c>
      <c r="D8" s="459">
        <f>C8/B8</f>
        <v>0.15502404454568464</v>
      </c>
      <c r="E8" s="458">
        <f>E5-E6-E7</f>
        <v>6</v>
      </c>
      <c r="F8" s="458">
        <f t="shared" si="0"/>
        <v>204.16666666666666</v>
      </c>
      <c r="G8" s="462">
        <f>(D8)/(D$4)</f>
        <v>1.0695742858399881</v>
      </c>
    </row>
    <row r="9" spans="1:7">
      <c r="A9" s="422"/>
      <c r="B9" s="423"/>
      <c r="C9" s="423"/>
      <c r="D9" s="424"/>
      <c r="E9" s="423"/>
      <c r="F9" s="423"/>
      <c r="G9" s="425"/>
    </row>
    <row r="10" spans="1:7">
      <c r="A10" s="288"/>
      <c r="B10" s="289"/>
      <c r="C10" s="289"/>
      <c r="D10" s="290"/>
      <c r="E10" s="289"/>
      <c r="F10" s="289"/>
      <c r="G10" s="291"/>
    </row>
    <row r="11" spans="1:7">
      <c r="A11" s="288"/>
      <c r="B11" s="289"/>
      <c r="C11" s="289"/>
      <c r="D11" s="290"/>
      <c r="E11" s="289"/>
      <c r="F11" s="289"/>
      <c r="G11" s="291"/>
    </row>
    <row r="12" spans="1:7">
      <c r="A12" s="288"/>
      <c r="B12" s="289"/>
      <c r="C12" s="289"/>
      <c r="D12" s="290"/>
      <c r="E12" s="289"/>
      <c r="F12" s="289"/>
      <c r="G12" s="291"/>
    </row>
    <row r="13" spans="1:7">
      <c r="A13" s="288"/>
      <c r="B13" s="289"/>
      <c r="C13" s="289"/>
      <c r="D13" s="290"/>
      <c r="E13" s="289"/>
      <c r="F13" s="289"/>
      <c r="G13" s="291"/>
    </row>
    <row r="14" spans="1:7">
      <c r="A14" s="288"/>
      <c r="B14" s="289"/>
      <c r="C14" s="289"/>
      <c r="D14" s="290"/>
      <c r="E14" s="289"/>
      <c r="F14" s="289"/>
      <c r="G14" s="291"/>
    </row>
    <row r="15" spans="1:7">
      <c r="A15" s="288"/>
      <c r="B15" s="289"/>
      <c r="C15" s="289"/>
      <c r="D15" s="290"/>
      <c r="E15" s="289"/>
      <c r="F15" s="289"/>
      <c r="G15" s="291"/>
    </row>
    <row r="16" spans="1:7">
      <c r="A16" s="288"/>
      <c r="B16" s="289"/>
      <c r="C16" s="289"/>
      <c r="D16" s="290"/>
      <c r="E16" s="289"/>
      <c r="F16" s="289"/>
      <c r="G16" s="291"/>
    </row>
    <row r="17" spans="1:7">
      <c r="A17" s="288"/>
      <c r="B17" s="289"/>
      <c r="C17" s="289"/>
      <c r="D17" s="290"/>
      <c r="E17" s="289"/>
      <c r="F17" s="289"/>
      <c r="G17" s="291"/>
    </row>
    <row r="18" spans="1:7">
      <c r="A18" s="288"/>
      <c r="B18" s="289"/>
      <c r="C18" s="289"/>
      <c r="D18" s="290"/>
      <c r="E18" s="289"/>
      <c r="F18" s="289"/>
      <c r="G18" s="291"/>
    </row>
    <row r="19" spans="1:7">
      <c r="A19" s="288"/>
      <c r="B19" s="289"/>
      <c r="C19" s="289"/>
      <c r="D19" s="290"/>
      <c r="E19" s="289"/>
      <c r="F19" s="289"/>
      <c r="G19" s="291"/>
    </row>
    <row r="20" spans="1:7">
      <c r="A20" s="288"/>
      <c r="B20" s="289"/>
      <c r="C20" s="289"/>
      <c r="D20" s="290"/>
      <c r="E20" s="289"/>
      <c r="F20" s="289"/>
      <c r="G20" s="291"/>
    </row>
    <row r="21" spans="1:7">
      <c r="A21" s="288"/>
      <c r="B21" s="289"/>
      <c r="C21" s="289"/>
      <c r="D21" s="290"/>
      <c r="E21" s="289"/>
      <c r="F21" s="289"/>
      <c r="G21" s="291"/>
    </row>
    <row r="22" spans="1:7">
      <c r="A22" s="288"/>
      <c r="B22" s="289"/>
      <c r="C22" s="289"/>
      <c r="D22" s="290"/>
      <c r="E22" s="289"/>
      <c r="F22" s="289"/>
      <c r="G22" s="291"/>
    </row>
    <row r="23" spans="1:7">
      <c r="A23" s="288"/>
      <c r="B23" s="289"/>
      <c r="C23" s="289"/>
      <c r="D23" s="290"/>
      <c r="E23" s="289"/>
      <c r="F23" s="289"/>
      <c r="G23" s="291"/>
    </row>
    <row r="24" spans="1:7">
      <c r="A24" s="288"/>
      <c r="B24" s="289"/>
      <c r="C24" s="289"/>
      <c r="D24" s="290"/>
      <c r="E24" s="289"/>
      <c r="F24" s="289"/>
      <c r="G24" s="291"/>
    </row>
    <row r="25" spans="1:7">
      <c r="A25" s="288"/>
      <c r="B25" s="289"/>
      <c r="C25" s="289"/>
      <c r="D25" s="290"/>
      <c r="E25" s="289"/>
      <c r="F25" s="289"/>
      <c r="G25" s="291"/>
    </row>
    <row r="26" spans="1:7">
      <c r="A26" s="288"/>
      <c r="B26" s="289"/>
      <c r="C26" s="289"/>
      <c r="D26" s="290"/>
      <c r="E26" s="289"/>
      <c r="F26" s="289"/>
      <c r="G26" s="291"/>
    </row>
    <row r="27" spans="1:7">
      <c r="A27" s="288"/>
      <c r="B27" s="289"/>
      <c r="C27" s="289"/>
      <c r="D27" s="290"/>
      <c r="E27" s="289"/>
      <c r="F27" s="289"/>
      <c r="G27" s="291"/>
    </row>
    <row r="28" spans="1:7">
      <c r="A28" s="288"/>
      <c r="B28" s="289"/>
      <c r="C28" s="289"/>
      <c r="D28" s="290"/>
      <c r="E28" s="289"/>
      <c r="F28" s="289"/>
      <c r="G28" s="291"/>
    </row>
    <row r="29" spans="1:7">
      <c r="A29" s="288"/>
      <c r="B29" s="289"/>
      <c r="C29" s="289"/>
      <c r="D29" s="290"/>
      <c r="E29" s="289"/>
      <c r="F29" s="289"/>
      <c r="G29" s="291"/>
    </row>
    <row r="30" spans="1:7">
      <c r="A30" s="288"/>
      <c r="B30" s="289"/>
      <c r="C30" s="289"/>
      <c r="D30" s="290"/>
      <c r="E30" s="289"/>
      <c r="F30" s="289"/>
      <c r="G30" s="291"/>
    </row>
    <row r="31" spans="1:7">
      <c r="A31" s="288"/>
      <c r="B31" s="289"/>
      <c r="C31" s="289"/>
      <c r="D31" s="290"/>
      <c r="E31" s="289"/>
      <c r="F31" s="289"/>
      <c r="G31" s="291"/>
    </row>
    <row r="32" spans="1:7">
      <c r="A32" s="288"/>
      <c r="B32" s="289"/>
      <c r="C32" s="289"/>
      <c r="D32" s="290"/>
      <c r="E32" s="289"/>
      <c r="F32" s="289"/>
      <c r="G32" s="291"/>
    </row>
    <row r="33" spans="1:7">
      <c r="A33" s="288"/>
      <c r="B33" s="289"/>
      <c r="C33" s="289"/>
      <c r="D33" s="290"/>
      <c r="E33" s="289"/>
      <c r="F33" s="289"/>
      <c r="G33" s="291"/>
    </row>
    <row r="34" spans="1:7">
      <c r="A34" s="288"/>
      <c r="B34" s="289"/>
      <c r="C34" s="289"/>
      <c r="D34" s="290"/>
      <c r="E34" s="289"/>
      <c r="F34" s="289"/>
      <c r="G34" s="291"/>
    </row>
    <row r="35" spans="1:7">
      <c r="A35" s="288"/>
      <c r="B35" s="289"/>
      <c r="C35" s="289"/>
      <c r="D35" s="290"/>
      <c r="E35" s="289"/>
      <c r="F35" s="289"/>
      <c r="G35" s="291"/>
    </row>
    <row r="36" spans="1:7">
      <c r="A36" s="288"/>
      <c r="B36" s="289"/>
      <c r="C36" s="289"/>
      <c r="D36" s="290"/>
      <c r="E36" s="289"/>
      <c r="F36" s="289"/>
      <c r="G36" s="291"/>
    </row>
    <row r="37" spans="1:7">
      <c r="A37" s="288"/>
      <c r="B37" s="289"/>
      <c r="C37" s="289"/>
      <c r="D37" s="290"/>
      <c r="E37" s="289"/>
      <c r="F37" s="289"/>
      <c r="G37" s="291"/>
    </row>
    <row r="38" spans="1:7">
      <c r="A38" s="288"/>
      <c r="B38" s="289"/>
      <c r="C38" s="289"/>
      <c r="D38" s="290"/>
      <c r="E38" s="289"/>
      <c r="F38" s="289"/>
      <c r="G38" s="291"/>
    </row>
    <row r="39" spans="1:7">
      <c r="A39" s="288"/>
      <c r="B39" s="289"/>
      <c r="C39" s="289"/>
      <c r="D39" s="290"/>
      <c r="E39" s="289"/>
      <c r="F39" s="289"/>
      <c r="G39" s="291"/>
    </row>
    <row r="40" spans="1:7">
      <c r="A40" s="288"/>
      <c r="B40" s="289"/>
      <c r="C40" s="289"/>
      <c r="D40" s="290"/>
      <c r="E40" s="289"/>
      <c r="F40" s="289"/>
      <c r="G40" s="291"/>
    </row>
    <row r="41" spans="1:7">
      <c r="A41" s="288"/>
      <c r="B41" s="289"/>
      <c r="C41" s="289"/>
      <c r="D41" s="290"/>
      <c r="E41" s="289"/>
      <c r="F41" s="289"/>
      <c r="G41" s="291"/>
    </row>
    <row r="42" spans="1:7">
      <c r="A42" s="288"/>
      <c r="B42" s="289"/>
      <c r="C42" s="289"/>
      <c r="D42" s="290"/>
      <c r="E42" s="289"/>
      <c r="F42" s="289"/>
      <c r="G42" s="291"/>
    </row>
    <row r="43" spans="1:7">
      <c r="A43" s="288"/>
      <c r="B43" s="289"/>
      <c r="C43" s="289"/>
      <c r="D43" s="290"/>
      <c r="E43" s="289"/>
      <c r="F43" s="289"/>
      <c r="G43" s="291"/>
    </row>
    <row r="44" spans="1:7">
      <c r="A44" s="288"/>
      <c r="B44" s="289"/>
      <c r="C44" s="289"/>
      <c r="D44" s="290"/>
      <c r="E44" s="289"/>
      <c r="F44" s="289"/>
      <c r="G44" s="291"/>
    </row>
    <row r="45" spans="1:7">
      <c r="A45" s="288"/>
      <c r="B45" s="289"/>
      <c r="C45" s="289"/>
      <c r="D45" s="290"/>
      <c r="E45" s="289"/>
      <c r="F45" s="289"/>
      <c r="G45" s="291"/>
    </row>
    <row r="46" spans="1:7">
      <c r="A46" s="288"/>
      <c r="B46" s="289"/>
      <c r="C46" s="289"/>
      <c r="D46" s="290"/>
      <c r="E46" s="289"/>
      <c r="F46" s="289"/>
      <c r="G46" s="291"/>
    </row>
    <row r="47" spans="1:7">
      <c r="A47" s="288"/>
      <c r="B47" s="289"/>
      <c r="C47" s="289"/>
      <c r="D47" s="290"/>
      <c r="E47" s="289"/>
      <c r="F47" s="289"/>
      <c r="G47" s="291"/>
    </row>
    <row r="48" spans="1:7">
      <c r="A48" s="288"/>
      <c r="B48" s="289"/>
      <c r="C48" s="289"/>
      <c r="D48" s="290"/>
      <c r="E48" s="289"/>
      <c r="F48" s="289"/>
      <c r="G48" s="291"/>
    </row>
    <row r="49" spans="1:7">
      <c r="A49" s="288"/>
      <c r="B49" s="289"/>
      <c r="C49" s="289"/>
      <c r="D49" s="290"/>
      <c r="E49" s="289"/>
      <c r="F49" s="289"/>
      <c r="G49" s="291"/>
    </row>
    <row r="50" spans="1:7">
      <c r="A50" s="288"/>
      <c r="B50" s="289"/>
      <c r="C50" s="289"/>
      <c r="D50" s="290"/>
      <c r="E50" s="289"/>
      <c r="F50" s="289"/>
      <c r="G50" s="291"/>
    </row>
    <row r="51" spans="1:7">
      <c r="A51" s="288"/>
      <c r="B51" s="289"/>
      <c r="C51" s="289"/>
      <c r="D51" s="290"/>
      <c r="E51" s="289"/>
      <c r="F51" s="289"/>
      <c r="G51" s="291"/>
    </row>
    <row r="52" spans="1:7">
      <c r="A52" s="288"/>
      <c r="B52" s="289"/>
      <c r="C52" s="289"/>
      <c r="D52" s="290"/>
      <c r="E52" s="289"/>
      <c r="F52" s="289"/>
      <c r="G52" s="291"/>
    </row>
    <row r="53" spans="1:7">
      <c r="A53" s="288"/>
      <c r="B53" s="289"/>
      <c r="C53" s="289"/>
      <c r="D53" s="290"/>
      <c r="E53" s="289"/>
      <c r="F53" s="289"/>
      <c r="G53" s="291"/>
    </row>
    <row r="54" spans="1:7">
      <c r="A54" s="288"/>
      <c r="B54" s="289"/>
      <c r="C54" s="289"/>
      <c r="D54" s="290"/>
      <c r="E54" s="289"/>
      <c r="F54" s="289"/>
      <c r="G54" s="291"/>
    </row>
    <row r="55" spans="1:7">
      <c r="A55" s="288"/>
      <c r="B55" s="289"/>
      <c r="C55" s="289"/>
      <c r="D55" s="290"/>
      <c r="E55" s="289"/>
      <c r="F55" s="289"/>
      <c r="G55" s="291"/>
    </row>
    <row r="56" spans="1:7">
      <c r="A56" s="288"/>
      <c r="B56" s="289"/>
      <c r="C56" s="289"/>
      <c r="D56" s="290"/>
      <c r="E56" s="289"/>
      <c r="F56" s="289"/>
      <c r="G56" s="291"/>
    </row>
    <row r="57" spans="1:7">
      <c r="A57" s="288"/>
      <c r="B57" s="289"/>
      <c r="C57" s="289"/>
      <c r="D57" s="290"/>
      <c r="E57" s="289"/>
      <c r="F57" s="289"/>
      <c r="G57" s="291"/>
    </row>
    <row r="58" spans="1:7">
      <c r="A58" s="288"/>
      <c r="B58" s="289"/>
      <c r="C58" s="289"/>
      <c r="D58" s="290"/>
      <c r="E58" s="289"/>
      <c r="F58" s="289"/>
      <c r="G58" s="291"/>
    </row>
    <row r="59" spans="1:7">
      <c r="A59" s="288"/>
      <c r="B59" s="289"/>
      <c r="C59" s="289"/>
      <c r="D59" s="290"/>
      <c r="E59" s="289"/>
      <c r="F59" s="289"/>
      <c r="G59" s="291"/>
    </row>
    <row r="60" spans="1:7">
      <c r="A60" s="288"/>
      <c r="B60" s="289"/>
      <c r="C60" s="289"/>
      <c r="D60" s="290"/>
      <c r="E60" s="289"/>
      <c r="F60" s="289"/>
      <c r="G60" s="291"/>
    </row>
    <row r="61" spans="1:7">
      <c r="A61" s="288"/>
      <c r="B61" s="289"/>
      <c r="C61" s="289"/>
      <c r="D61" s="290"/>
      <c r="E61" s="289"/>
      <c r="F61" s="289"/>
      <c r="G61" s="291"/>
    </row>
    <row r="62" spans="1:7">
      <c r="A62" s="288"/>
      <c r="B62" s="289"/>
      <c r="C62" s="289"/>
      <c r="D62" s="290"/>
      <c r="E62" s="289"/>
      <c r="F62" s="289"/>
      <c r="G62" s="291"/>
    </row>
    <row r="63" spans="1:7">
      <c r="A63" s="288"/>
      <c r="B63" s="289"/>
      <c r="C63" s="289"/>
      <c r="D63" s="290"/>
      <c r="E63" s="289"/>
      <c r="F63" s="289"/>
      <c r="G63" s="291"/>
    </row>
    <row r="64" spans="1:7">
      <c r="A64" s="288"/>
      <c r="B64" s="289"/>
      <c r="C64" s="289"/>
      <c r="D64" s="290"/>
      <c r="E64" s="289"/>
      <c r="F64" s="289"/>
      <c r="G64" s="291"/>
    </row>
    <row r="65" spans="1:7">
      <c r="A65" s="288"/>
      <c r="B65" s="289"/>
      <c r="C65" s="289"/>
      <c r="D65" s="290"/>
      <c r="E65" s="289"/>
      <c r="F65" s="289"/>
      <c r="G65" s="291"/>
    </row>
    <row r="66" spans="1:7">
      <c r="A66" s="288"/>
      <c r="B66" s="289"/>
      <c r="C66" s="289"/>
      <c r="D66" s="290"/>
      <c r="E66" s="289"/>
      <c r="F66" s="289"/>
      <c r="G66" s="291"/>
    </row>
    <row r="67" spans="1:7">
      <c r="A67" s="288"/>
      <c r="B67" s="289"/>
      <c r="C67" s="289"/>
      <c r="D67" s="290"/>
      <c r="E67" s="289"/>
      <c r="F67" s="289"/>
      <c r="G67" s="291"/>
    </row>
    <row r="68" spans="1:7">
      <c r="A68" s="288"/>
      <c r="B68" s="289"/>
      <c r="C68" s="289"/>
      <c r="D68" s="290"/>
      <c r="E68" s="289"/>
      <c r="F68" s="289"/>
      <c r="G68" s="291"/>
    </row>
    <row r="69" spans="1:7">
      <c r="A69" s="288"/>
      <c r="B69" s="289"/>
      <c r="C69" s="289"/>
      <c r="D69" s="290"/>
      <c r="E69" s="289"/>
      <c r="F69" s="289"/>
      <c r="G69" s="291"/>
    </row>
    <row r="70" spans="1:7">
      <c r="A70" s="288"/>
      <c r="B70" s="289"/>
      <c r="C70" s="289"/>
      <c r="D70" s="290"/>
      <c r="E70" s="289"/>
      <c r="F70" s="289"/>
      <c r="G70" s="291"/>
    </row>
    <row r="71" spans="1:7">
      <c r="A71" s="288"/>
      <c r="B71" s="289"/>
      <c r="C71" s="289"/>
      <c r="D71" s="290"/>
      <c r="E71" s="289"/>
      <c r="F71" s="289"/>
      <c r="G71" s="291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"/>
  <sheetViews>
    <sheetView workbookViewId="0">
      <selection activeCell="A2" sqref="A2:G20"/>
    </sheetView>
  </sheetViews>
  <sheetFormatPr defaultColWidth="8.85546875" defaultRowHeight="15"/>
  <cols>
    <col min="1" max="1" width="26.7109375" style="65" bestFit="1" customWidth="1"/>
    <col min="2" max="2" width="13.28515625" style="70" bestFit="1" customWidth="1"/>
    <col min="3" max="3" width="13" style="70" customWidth="1"/>
    <col min="4" max="4" width="9.28515625" style="71" customWidth="1"/>
    <col min="5" max="5" width="13.140625" style="70" customWidth="1"/>
    <col min="6" max="6" width="11.28515625" style="70" customWidth="1"/>
    <col min="7" max="7" width="13.28515625" style="72" customWidth="1"/>
    <col min="8" max="16384" width="8.85546875" style="65"/>
  </cols>
  <sheetData>
    <row r="1" spans="1:7">
      <c r="A1" s="748" t="s">
        <v>42</v>
      </c>
      <c r="B1" s="748"/>
      <c r="C1" s="748"/>
      <c r="D1" s="748"/>
      <c r="E1" s="748"/>
      <c r="F1" s="748"/>
      <c r="G1" s="748"/>
    </row>
    <row r="2" spans="1:7" ht="45" customHeight="1">
      <c r="A2" s="752" t="s">
        <v>58</v>
      </c>
      <c r="B2" s="754" t="s">
        <v>101</v>
      </c>
      <c r="C2" s="755"/>
      <c r="D2" s="756" t="s">
        <v>51</v>
      </c>
      <c r="E2" s="758" t="s">
        <v>103</v>
      </c>
      <c r="F2" s="758" t="s">
        <v>102</v>
      </c>
      <c r="G2" s="760" t="s">
        <v>50</v>
      </c>
    </row>
    <row r="3" spans="1:7" ht="30" customHeight="1">
      <c r="A3" s="753"/>
      <c r="B3" s="426" t="s">
        <v>99</v>
      </c>
      <c r="C3" s="426" t="s">
        <v>100</v>
      </c>
      <c r="D3" s="757"/>
      <c r="E3" s="759"/>
      <c r="F3" s="759"/>
      <c r="G3" s="761"/>
    </row>
    <row r="4" spans="1:7" ht="21">
      <c r="A4" s="463" t="s">
        <v>52</v>
      </c>
      <c r="B4" s="464">
        <v>3028192</v>
      </c>
      <c r="C4" s="464">
        <v>143130</v>
      </c>
      <c r="D4" s="465">
        <f>C4/B4</f>
        <v>4.7265827265906522E-2</v>
      </c>
      <c r="E4" s="464">
        <v>11502</v>
      </c>
      <c r="F4" s="466">
        <f>C4/E4</f>
        <v>12.443922796035473</v>
      </c>
      <c r="G4" s="467">
        <f t="shared" ref="G4:G7" si="0">(D4)/(D$4)</f>
        <v>1</v>
      </c>
    </row>
    <row r="5" spans="1:7" s="283" customFormat="1" ht="21">
      <c r="A5" s="468" t="s">
        <v>56</v>
      </c>
      <c r="B5" s="469">
        <v>26493</v>
      </c>
      <c r="C5" s="469">
        <v>6308</v>
      </c>
      <c r="D5" s="470">
        <f>C5/B5</f>
        <v>0.23810063035518816</v>
      </c>
      <c r="E5" s="469">
        <v>145.80000000000001</v>
      </c>
      <c r="F5" s="471">
        <f t="shared" ref="F5:F8" si="1">C5/E5</f>
        <v>43.264746227709189</v>
      </c>
      <c r="G5" s="472">
        <f t="shared" si="0"/>
        <v>5.0374793826349329</v>
      </c>
    </row>
    <row r="6" spans="1:7" s="285" customFormat="1" ht="21">
      <c r="A6" s="473" t="s">
        <v>57</v>
      </c>
      <c r="B6" s="474">
        <v>5187</v>
      </c>
      <c r="C6" s="474">
        <v>2680</v>
      </c>
      <c r="D6" s="475">
        <f>C6/B6</f>
        <v>0.51667630614999038</v>
      </c>
      <c r="E6" s="474">
        <v>39.65</v>
      </c>
      <c r="F6" s="466">
        <f t="shared" si="1"/>
        <v>67.591424968474158</v>
      </c>
      <c r="G6" s="476">
        <f t="shared" si="0"/>
        <v>10.931286640627064</v>
      </c>
    </row>
    <row r="7" spans="1:7" s="283" customFormat="1" ht="21">
      <c r="A7" s="468" t="s">
        <v>53</v>
      </c>
      <c r="B7" s="469">
        <v>13404</v>
      </c>
      <c r="C7" s="469">
        <v>1136</v>
      </c>
      <c r="D7" s="470">
        <f>C7/B7</f>
        <v>8.4750820650552075E-2</v>
      </c>
      <c r="E7" s="469">
        <v>55.05</v>
      </c>
      <c r="F7" s="471">
        <f t="shared" si="1"/>
        <v>20.63578564940963</v>
      </c>
      <c r="G7" s="472">
        <f t="shared" si="0"/>
        <v>1.793067540609492</v>
      </c>
    </row>
    <row r="8" spans="1:7" ht="21">
      <c r="A8" s="463" t="s">
        <v>59</v>
      </c>
      <c r="B8" s="464">
        <f>B5-B6-B7</f>
        <v>7902</v>
      </c>
      <c r="C8" s="464">
        <f>C5-C6-C7</f>
        <v>2492</v>
      </c>
      <c r="D8" s="465">
        <f>C8/B8</f>
        <v>0.31536319919007844</v>
      </c>
      <c r="E8" s="464">
        <f>E5-E6-E7</f>
        <v>51.100000000000009</v>
      </c>
      <c r="F8" s="466">
        <f t="shared" si="1"/>
        <v>48.767123287671225</v>
      </c>
      <c r="G8" s="467">
        <f>(D8)/(D$4)</f>
        <v>6.6721184718913014</v>
      </c>
    </row>
    <row r="9" spans="1:7" ht="20.25">
      <c r="A9" s="749" t="s">
        <v>62</v>
      </c>
      <c r="B9" s="750"/>
      <c r="C9" s="750"/>
      <c r="D9" s="750"/>
      <c r="E9" s="750"/>
      <c r="F9" s="750"/>
      <c r="G9" s="751"/>
    </row>
    <row r="10" spans="1:7" ht="21">
      <c r="A10" s="463" t="s">
        <v>52</v>
      </c>
      <c r="B10" s="464">
        <v>3028192</v>
      </c>
      <c r="C10" s="464">
        <v>131306</v>
      </c>
      <c r="D10" s="465">
        <f>C10/B10</f>
        <v>4.33611871374074E-2</v>
      </c>
      <c r="E10" s="464">
        <v>10050</v>
      </c>
      <c r="F10" s="466">
        <f>C10/E10</f>
        <v>13.065273631840796</v>
      </c>
      <c r="G10" s="467">
        <f t="shared" ref="G10:G13" si="2">(D10)/(D$10)</f>
        <v>1</v>
      </c>
    </row>
    <row r="11" spans="1:7" s="283" customFormat="1" ht="21">
      <c r="A11" s="468" t="s">
        <v>56</v>
      </c>
      <c r="B11" s="469">
        <v>26493</v>
      </c>
      <c r="C11" s="469">
        <f>C5-C17</f>
        <v>6090.8</v>
      </c>
      <c r="D11" s="470">
        <f>C11/B11</f>
        <v>0.22990223832710527</v>
      </c>
      <c r="E11" s="469">
        <v>131</v>
      </c>
      <c r="F11" s="471">
        <f t="shared" ref="F11:F14" si="3">C11/E11</f>
        <v>46.494656488549623</v>
      </c>
      <c r="G11" s="472">
        <f t="shared" si="2"/>
        <v>5.3020282308823177</v>
      </c>
    </row>
    <row r="12" spans="1:7" s="285" customFormat="1" ht="21">
      <c r="A12" s="473" t="s">
        <v>57</v>
      </c>
      <c r="B12" s="474">
        <v>5187</v>
      </c>
      <c r="C12" s="474">
        <f>C6-C18</f>
        <v>2628.9</v>
      </c>
      <c r="D12" s="475">
        <f>C12/B12</f>
        <v>0.5068247541931753</v>
      </c>
      <c r="E12" s="474">
        <v>36</v>
      </c>
      <c r="F12" s="466">
        <f t="shared" si="3"/>
        <v>73.025000000000006</v>
      </c>
      <c r="G12" s="476">
        <f t="shared" si="2"/>
        <v>11.688442767655248</v>
      </c>
    </row>
    <row r="13" spans="1:7" s="283" customFormat="1" ht="21">
      <c r="A13" s="468" t="s">
        <v>53</v>
      </c>
      <c r="B13" s="469">
        <v>13404</v>
      </c>
      <c r="C13" s="469">
        <f>C7-C19</f>
        <v>979.9</v>
      </c>
      <c r="D13" s="470">
        <f>C13/B13</f>
        <v>7.3105043270665471E-2</v>
      </c>
      <c r="E13" s="469">
        <v>47</v>
      </c>
      <c r="F13" s="471">
        <f t="shared" si="3"/>
        <v>20.848936170212767</v>
      </c>
      <c r="G13" s="472">
        <f t="shared" si="2"/>
        <v>1.68595576128953</v>
      </c>
    </row>
    <row r="14" spans="1:7" ht="21">
      <c r="A14" s="463" t="s">
        <v>59</v>
      </c>
      <c r="B14" s="464">
        <f>B11-B12-B13</f>
        <v>7902</v>
      </c>
      <c r="C14" s="464">
        <f>C11-C12-C13</f>
        <v>2482</v>
      </c>
      <c r="D14" s="465">
        <f>C14/B14</f>
        <v>0.31409769678562388</v>
      </c>
      <c r="E14" s="464">
        <f>E11-E12-E13</f>
        <v>48</v>
      </c>
      <c r="F14" s="466">
        <f t="shared" si="3"/>
        <v>51.708333333333336</v>
      </c>
      <c r="G14" s="467">
        <f>(D14)/(D$10)</f>
        <v>7.2437522476097973</v>
      </c>
    </row>
    <row r="15" spans="1:7" ht="20.25">
      <c r="A15" s="749" t="s">
        <v>63</v>
      </c>
      <c r="B15" s="750"/>
      <c r="C15" s="750"/>
      <c r="D15" s="750"/>
      <c r="E15" s="750"/>
      <c r="F15" s="750"/>
      <c r="G15" s="751"/>
    </row>
    <row r="16" spans="1:7" ht="21">
      <c r="A16" s="463" t="s">
        <v>52</v>
      </c>
      <c r="B16" s="464">
        <v>3028192</v>
      </c>
      <c r="C16" s="464">
        <v>11824</v>
      </c>
      <c r="D16" s="477">
        <f>C16/B16</f>
        <v>3.9046401284991176E-3</v>
      </c>
      <c r="E16" s="464">
        <v>1452</v>
      </c>
      <c r="F16" s="466">
        <f>C16/E16</f>
        <v>8.1432506887052334</v>
      </c>
      <c r="G16" s="478">
        <f t="shared" ref="G16:G19" si="4">(D16)/(D$16)</f>
        <v>1</v>
      </c>
    </row>
    <row r="17" spans="1:7" s="283" customFormat="1" ht="21">
      <c r="A17" s="468" t="s">
        <v>56</v>
      </c>
      <c r="B17" s="469">
        <v>26493</v>
      </c>
      <c r="C17" s="469">
        <v>217.2</v>
      </c>
      <c r="D17" s="479">
        <f>C17/B17</f>
        <v>8.198392028082889E-3</v>
      </c>
      <c r="E17" s="469">
        <v>14.8</v>
      </c>
      <c r="F17" s="471">
        <f t="shared" ref="F17:F20" si="5">C17/E17</f>
        <v>14.675675675675674</v>
      </c>
      <c r="G17" s="480">
        <f t="shared" si="4"/>
        <v>2.0996536833816291</v>
      </c>
    </row>
    <row r="18" spans="1:7" s="285" customFormat="1" ht="21">
      <c r="A18" s="473" t="s">
        <v>57</v>
      </c>
      <c r="B18" s="474">
        <v>5187</v>
      </c>
      <c r="C18" s="474">
        <v>51.1</v>
      </c>
      <c r="D18" s="481">
        <f>C18/B18</f>
        <v>9.851551956815115E-3</v>
      </c>
      <c r="E18" s="474">
        <v>3.65</v>
      </c>
      <c r="F18" s="466">
        <f t="shared" si="5"/>
        <v>14</v>
      </c>
      <c r="G18" s="482">
        <f t="shared" si="4"/>
        <v>2.5230371129238733</v>
      </c>
    </row>
    <row r="19" spans="1:7" s="283" customFormat="1" ht="21">
      <c r="A19" s="468" t="s">
        <v>53</v>
      </c>
      <c r="B19" s="469">
        <v>13404</v>
      </c>
      <c r="C19" s="469">
        <v>156.1</v>
      </c>
      <c r="D19" s="479">
        <f>C19/B19</f>
        <v>1.1645777379886601E-2</v>
      </c>
      <c r="E19" s="469">
        <v>8.0500000000000007</v>
      </c>
      <c r="F19" s="471">
        <f t="shared" si="5"/>
        <v>19.391304347826086</v>
      </c>
      <c r="G19" s="480">
        <f t="shared" si="4"/>
        <v>2.9825481982031095</v>
      </c>
    </row>
    <row r="20" spans="1:7" ht="21">
      <c r="A20" s="483" t="s">
        <v>59</v>
      </c>
      <c r="B20" s="484">
        <f>B17-B18-B19</f>
        <v>7902</v>
      </c>
      <c r="C20" s="484">
        <f>C17-C18-C19</f>
        <v>10</v>
      </c>
      <c r="D20" s="477">
        <f>C20/B20</f>
        <v>1.2655024044545685E-3</v>
      </c>
      <c r="E20" s="484">
        <f>E17-E18-E19</f>
        <v>3.0999999999999996</v>
      </c>
      <c r="F20" s="466">
        <f t="shared" si="5"/>
        <v>3.2258064516129035</v>
      </c>
      <c r="G20" s="485">
        <f>(D20)/(D$16)</f>
        <v>0.32410218683610359</v>
      </c>
    </row>
    <row r="21" spans="1:7">
      <c r="A21" s="68"/>
      <c r="B21" s="66"/>
      <c r="C21" s="66"/>
      <c r="D21" s="67"/>
      <c r="E21" s="66"/>
      <c r="F21" s="66"/>
      <c r="G21" s="69"/>
    </row>
    <row r="22" spans="1:7">
      <c r="A22" s="68"/>
      <c r="B22" s="66"/>
      <c r="C22" s="66"/>
      <c r="D22" s="67"/>
      <c r="E22" s="66"/>
      <c r="F22" s="66"/>
      <c r="G22" s="69"/>
    </row>
    <row r="23" spans="1:7">
      <c r="A23" s="68"/>
      <c r="B23" s="66"/>
      <c r="C23" s="66"/>
      <c r="D23" s="67"/>
      <c r="E23" s="66"/>
      <c r="F23" s="66"/>
      <c r="G23" s="69"/>
    </row>
    <row r="24" spans="1:7">
      <c r="A24" s="68"/>
      <c r="B24" s="66"/>
      <c r="C24" s="66"/>
      <c r="D24" s="67"/>
      <c r="E24" s="66"/>
      <c r="F24" s="66"/>
      <c r="G24" s="69"/>
    </row>
    <row r="25" spans="1:7">
      <c r="A25" s="68"/>
      <c r="B25" s="66"/>
      <c r="C25" s="66"/>
      <c r="D25" s="67"/>
      <c r="E25" s="66"/>
      <c r="F25" s="66"/>
      <c r="G25" s="69"/>
    </row>
    <row r="26" spans="1:7">
      <c r="A26" s="68"/>
      <c r="B26" s="66"/>
      <c r="C26" s="66"/>
      <c r="D26" s="67"/>
      <c r="E26" s="66"/>
      <c r="F26" s="66"/>
      <c r="G26" s="69"/>
    </row>
    <row r="27" spans="1:7">
      <c r="A27" s="68"/>
      <c r="B27" s="66"/>
      <c r="C27" s="66"/>
      <c r="D27" s="67"/>
      <c r="E27" s="66"/>
      <c r="F27" s="66"/>
      <c r="G27" s="69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  <row r="66" spans="1:7">
      <c r="A66" s="68"/>
      <c r="B66" s="66"/>
      <c r="C66" s="66"/>
      <c r="D66" s="67"/>
      <c r="E66" s="66"/>
      <c r="F66" s="66"/>
      <c r="G66" s="69"/>
    </row>
    <row r="67" spans="1:7">
      <c r="A67" s="68"/>
      <c r="B67" s="66"/>
      <c r="C67" s="66"/>
      <c r="D67" s="67"/>
      <c r="E67" s="66"/>
      <c r="F67" s="66"/>
      <c r="G67" s="69"/>
    </row>
    <row r="68" spans="1:7">
      <c r="A68" s="68"/>
      <c r="B68" s="66"/>
      <c r="C68" s="66"/>
      <c r="D68" s="67"/>
      <c r="E68" s="66"/>
      <c r="F68" s="66"/>
      <c r="G68" s="69"/>
    </row>
    <row r="69" spans="1:7">
      <c r="A69" s="68"/>
      <c r="B69" s="66"/>
      <c r="C69" s="66"/>
      <c r="D69" s="67"/>
      <c r="E69" s="66"/>
      <c r="F69" s="66"/>
      <c r="G69" s="69"/>
    </row>
    <row r="70" spans="1:7">
      <c r="A70" s="68"/>
      <c r="B70" s="66"/>
      <c r="C70" s="66"/>
      <c r="D70" s="67"/>
      <c r="E70" s="66"/>
      <c r="F70" s="66"/>
      <c r="G70" s="69"/>
    </row>
    <row r="71" spans="1:7">
      <c r="A71" s="68"/>
      <c r="B71" s="66"/>
      <c r="C71" s="66"/>
      <c r="D71" s="67"/>
      <c r="E71" s="66"/>
      <c r="F71" s="66"/>
      <c r="G71" s="69"/>
    </row>
  </sheetData>
  <mergeCells count="9">
    <mergeCell ref="A1:G1"/>
    <mergeCell ref="A9:G9"/>
    <mergeCell ref="A15:G15"/>
    <mergeCell ref="A2:A3"/>
    <mergeCell ref="B2:C2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8 D14 D2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1"/>
  <sheetViews>
    <sheetView workbookViewId="0">
      <selection activeCell="A2" sqref="A2:G20"/>
    </sheetView>
  </sheetViews>
  <sheetFormatPr defaultColWidth="8.85546875" defaultRowHeight="15"/>
  <cols>
    <col min="1" max="1" width="26.7109375" style="65" bestFit="1" customWidth="1"/>
    <col min="2" max="2" width="13.28515625" style="70" bestFit="1" customWidth="1"/>
    <col min="3" max="3" width="10.7109375" style="70" bestFit="1" customWidth="1"/>
    <col min="4" max="4" width="9.42578125" style="71" customWidth="1"/>
    <col min="5" max="5" width="11.42578125" style="70" bestFit="1" customWidth="1"/>
    <col min="6" max="6" width="11.28515625" style="70" customWidth="1"/>
    <col min="7" max="7" width="11.7109375" style="72" customWidth="1"/>
    <col min="8" max="16384" width="8.85546875" style="65"/>
  </cols>
  <sheetData>
    <row r="1" spans="1:7">
      <c r="A1" s="748" t="s">
        <v>64</v>
      </c>
      <c r="B1" s="748"/>
      <c r="C1" s="748"/>
      <c r="D1" s="748"/>
      <c r="E1" s="748"/>
      <c r="F1" s="748"/>
      <c r="G1" s="748"/>
    </row>
    <row r="2" spans="1:7" ht="50.1" customHeight="1">
      <c r="A2" s="752" t="s">
        <v>58</v>
      </c>
      <c r="B2" s="754" t="s">
        <v>101</v>
      </c>
      <c r="C2" s="755"/>
      <c r="D2" s="756" t="s">
        <v>51</v>
      </c>
      <c r="E2" s="758" t="s">
        <v>103</v>
      </c>
      <c r="F2" s="758" t="s">
        <v>102</v>
      </c>
      <c r="G2" s="760" t="s">
        <v>50</v>
      </c>
    </row>
    <row r="3" spans="1:7" ht="30" customHeight="1">
      <c r="A3" s="753"/>
      <c r="B3" s="426" t="s">
        <v>99</v>
      </c>
      <c r="C3" s="426" t="s">
        <v>100</v>
      </c>
      <c r="D3" s="757"/>
      <c r="E3" s="759"/>
      <c r="F3" s="759"/>
      <c r="G3" s="761"/>
    </row>
    <row r="4" spans="1:7" ht="21">
      <c r="A4" s="486" t="s">
        <v>52</v>
      </c>
      <c r="B4" s="428">
        <v>3028192</v>
      </c>
      <c r="C4" s="428">
        <v>43909</v>
      </c>
      <c r="D4" s="429">
        <f>C4/B4</f>
        <v>1.4500071329691116E-2</v>
      </c>
      <c r="E4" s="428">
        <v>11882</v>
      </c>
      <c r="F4" s="487">
        <f>C4/E4</f>
        <v>3.6954216461875107</v>
      </c>
      <c r="G4" s="488">
        <f t="shared" ref="G4:G7" si="0">(D4)/(D$4)</f>
        <v>1</v>
      </c>
    </row>
    <row r="5" spans="1:7" s="283" customFormat="1" ht="21">
      <c r="A5" s="489" t="s">
        <v>56</v>
      </c>
      <c r="B5" s="432">
        <v>26493</v>
      </c>
      <c r="C5" s="432">
        <v>1445.4</v>
      </c>
      <c r="D5" s="490">
        <f>C5/B5</f>
        <v>5.4557807722794706E-2</v>
      </c>
      <c r="E5" s="432">
        <v>142.19999999999999</v>
      </c>
      <c r="F5" s="491">
        <f t="shared" ref="F5:F7" si="1">C5/E5</f>
        <v>10.164556962025317</v>
      </c>
      <c r="G5" s="492">
        <f t="shared" si="0"/>
        <v>3.7625889198958107</v>
      </c>
    </row>
    <row r="6" spans="1:7" ht="21">
      <c r="A6" s="493" t="s">
        <v>57</v>
      </c>
      <c r="B6" s="436">
        <v>5187</v>
      </c>
      <c r="C6" s="436">
        <v>23.2</v>
      </c>
      <c r="D6" s="494">
        <f>C6/B6</f>
        <v>4.4727202621939466E-3</v>
      </c>
      <c r="E6" s="436">
        <v>16.399999999999999</v>
      </c>
      <c r="F6" s="487">
        <f t="shared" si="1"/>
        <v>1.4146341463414636</v>
      </c>
      <c r="G6" s="495">
        <f t="shared" si="0"/>
        <v>0.30846194894471773</v>
      </c>
    </row>
    <row r="7" spans="1:7" s="283" customFormat="1" ht="21">
      <c r="A7" s="489" t="s">
        <v>53</v>
      </c>
      <c r="B7" s="432">
        <v>13404</v>
      </c>
      <c r="C7" s="432">
        <v>649.20000000000005</v>
      </c>
      <c r="D7" s="490">
        <f>C7/B7</f>
        <v>4.8433303491495078E-2</v>
      </c>
      <c r="E7" s="432">
        <v>39.4</v>
      </c>
      <c r="F7" s="491">
        <f t="shared" si="1"/>
        <v>16.477157360406093</v>
      </c>
      <c r="G7" s="492">
        <f t="shared" si="0"/>
        <v>3.3402113955343427</v>
      </c>
    </row>
    <row r="8" spans="1:7" ht="21">
      <c r="A8" s="486" t="s">
        <v>59</v>
      </c>
      <c r="B8" s="428">
        <f>B5-B6-B7</f>
        <v>7902</v>
      </c>
      <c r="C8" s="428">
        <f>C5-C6-C7</f>
        <v>773</v>
      </c>
      <c r="D8" s="429">
        <f>C8/B8</f>
        <v>9.782333586433814E-2</v>
      </c>
      <c r="E8" s="428">
        <f>E5-E6-E7</f>
        <v>86.399999999999977</v>
      </c>
      <c r="F8" s="487">
        <f>C8/E8</f>
        <v>8.9467592592592613</v>
      </c>
      <c r="G8" s="488">
        <f>(D8)/(D$4)</f>
        <v>6.746403768651116</v>
      </c>
    </row>
    <row r="9" spans="1:7" ht="20.25">
      <c r="A9" s="749" t="s">
        <v>65</v>
      </c>
      <c r="B9" s="750"/>
      <c r="C9" s="750"/>
      <c r="D9" s="750"/>
      <c r="E9" s="750"/>
      <c r="F9" s="750"/>
      <c r="G9" s="751"/>
    </row>
    <row r="10" spans="1:7" ht="21">
      <c r="A10" s="486" t="s">
        <v>52</v>
      </c>
      <c r="B10" s="428">
        <v>3028192</v>
      </c>
      <c r="C10" s="428">
        <v>32643</v>
      </c>
      <c r="D10" s="429">
        <f>C10/B10</f>
        <v>1.0779699569908381E-2</v>
      </c>
      <c r="E10" s="428">
        <v>11422</v>
      </c>
      <c r="F10" s="487">
        <f>C10/E10</f>
        <v>2.857905795832604</v>
      </c>
      <c r="G10" s="488">
        <f t="shared" ref="G10:G13" si="2">(D10)/(D$10)</f>
        <v>1</v>
      </c>
    </row>
    <row r="11" spans="1:7" s="283" customFormat="1" ht="21">
      <c r="A11" s="489" t="s">
        <v>56</v>
      </c>
      <c r="B11" s="432">
        <v>26493</v>
      </c>
      <c r="C11" s="432">
        <v>303.39999999999998</v>
      </c>
      <c r="D11" s="490">
        <f>C11/B11</f>
        <v>1.1452081681953722E-2</v>
      </c>
      <c r="E11" s="432">
        <v>125.2</v>
      </c>
      <c r="F11" s="491">
        <f t="shared" ref="F11:F13" si="3">C11/E11</f>
        <v>2.4233226837060702</v>
      </c>
      <c r="G11" s="492">
        <f t="shared" si="2"/>
        <v>1.0623748470618144</v>
      </c>
    </row>
    <row r="12" spans="1:7" ht="21">
      <c r="A12" s="493" t="s">
        <v>57</v>
      </c>
      <c r="B12" s="436">
        <v>5187</v>
      </c>
      <c r="C12" s="436">
        <v>23.2</v>
      </c>
      <c r="D12" s="494">
        <f>C12/B12</f>
        <v>4.4727202621939466E-3</v>
      </c>
      <c r="E12" s="436">
        <v>16.399999999999999</v>
      </c>
      <c r="F12" s="487">
        <f t="shared" si="3"/>
        <v>1.4146341463414636</v>
      </c>
      <c r="G12" s="495">
        <f t="shared" si="2"/>
        <v>0.41492067874317956</v>
      </c>
    </row>
    <row r="13" spans="1:7" s="283" customFormat="1" ht="21">
      <c r="A13" s="489" t="s">
        <v>53</v>
      </c>
      <c r="B13" s="432">
        <v>13404</v>
      </c>
      <c r="C13" s="432">
        <v>117.2</v>
      </c>
      <c r="D13" s="490">
        <f>C13/B13</f>
        <v>8.7436586093703368E-3</v>
      </c>
      <c r="E13" s="432">
        <v>35.4</v>
      </c>
      <c r="F13" s="491">
        <f t="shared" si="3"/>
        <v>3.3107344632768365</v>
      </c>
      <c r="G13" s="492">
        <f t="shared" si="2"/>
        <v>0.81112266187624849</v>
      </c>
    </row>
    <row r="14" spans="1:7" ht="21">
      <c r="A14" s="493" t="s">
        <v>59</v>
      </c>
      <c r="B14" s="436">
        <f>B11-B12-B13</f>
        <v>7902</v>
      </c>
      <c r="C14" s="496">
        <f>C11-C12-C13</f>
        <v>163</v>
      </c>
      <c r="D14" s="494">
        <f>C14/B14</f>
        <v>2.0627689192609464E-2</v>
      </c>
      <c r="E14" s="436">
        <f>E11-E12-E13</f>
        <v>73.400000000000006</v>
      </c>
      <c r="F14" s="497">
        <f>C14/E14</f>
        <v>2.2207084468664848</v>
      </c>
      <c r="G14" s="498">
        <f>(D14)/(D$10)</f>
        <v>1.9135680970360089</v>
      </c>
    </row>
    <row r="15" spans="1:7" ht="20.25">
      <c r="A15" s="749" t="s">
        <v>66</v>
      </c>
      <c r="B15" s="750"/>
      <c r="C15" s="750"/>
      <c r="D15" s="750"/>
      <c r="E15" s="750"/>
      <c r="F15" s="750"/>
      <c r="G15" s="751"/>
    </row>
    <row r="16" spans="1:7" ht="21">
      <c r="A16" s="486" t="s">
        <v>52</v>
      </c>
      <c r="B16" s="428">
        <v>3028192</v>
      </c>
      <c r="C16" s="428">
        <v>11266</v>
      </c>
      <c r="D16" s="499">
        <f>C16/B16</f>
        <v>3.7203717597827351E-3</v>
      </c>
      <c r="E16" s="428">
        <v>460</v>
      </c>
      <c r="F16" s="487">
        <f>C16/E16</f>
        <v>24.491304347826087</v>
      </c>
      <c r="G16" s="500">
        <f t="shared" ref="G16:G19" si="4">(D16)/(D$16)</f>
        <v>1</v>
      </c>
    </row>
    <row r="17" spans="1:7" s="283" customFormat="1" ht="21">
      <c r="A17" s="489" t="s">
        <v>56</v>
      </c>
      <c r="B17" s="432">
        <v>26493</v>
      </c>
      <c r="C17" s="432">
        <v>1142</v>
      </c>
      <c r="D17" s="433">
        <f>C17/B17</f>
        <v>4.3105726040840973E-2</v>
      </c>
      <c r="E17" s="432">
        <v>17</v>
      </c>
      <c r="F17" s="491">
        <f t="shared" ref="F17:F19" si="5">C17/E17</f>
        <v>67.17647058823529</v>
      </c>
      <c r="G17" s="501">
        <f t="shared" si="4"/>
        <v>11.586402871566333</v>
      </c>
    </row>
    <row r="18" spans="1:7" ht="21">
      <c r="A18" s="493" t="s">
        <v>57</v>
      </c>
      <c r="B18" s="436">
        <v>5187</v>
      </c>
      <c r="C18" s="436">
        <v>0</v>
      </c>
      <c r="D18" s="437">
        <f>C18/B18</f>
        <v>0</v>
      </c>
      <c r="E18" s="436">
        <v>0</v>
      </c>
      <c r="F18" s="502" t="s">
        <v>87</v>
      </c>
      <c r="G18" s="503">
        <f t="shared" si="4"/>
        <v>0</v>
      </c>
    </row>
    <row r="19" spans="1:7" s="283" customFormat="1" ht="21">
      <c r="A19" s="489" t="s">
        <v>53</v>
      </c>
      <c r="B19" s="432">
        <v>13404</v>
      </c>
      <c r="C19" s="432">
        <v>532</v>
      </c>
      <c r="D19" s="433">
        <f>C19/B19</f>
        <v>3.9689644882124737E-2</v>
      </c>
      <c r="E19" s="432">
        <v>4</v>
      </c>
      <c r="F19" s="491">
        <f t="shared" si="5"/>
        <v>133</v>
      </c>
      <c r="G19" s="501">
        <f t="shared" si="4"/>
        <v>10.668193246484206</v>
      </c>
    </row>
    <row r="20" spans="1:7" ht="21">
      <c r="A20" s="504" t="s">
        <v>59</v>
      </c>
      <c r="B20" s="505">
        <f>B17-B18-B19</f>
        <v>7902</v>
      </c>
      <c r="C20" s="505">
        <f>C17-C18-C19</f>
        <v>610</v>
      </c>
      <c r="D20" s="499">
        <f>C20/B20</f>
        <v>7.7195646671728679E-2</v>
      </c>
      <c r="E20" s="505">
        <f>E17-E18-E19</f>
        <v>13</v>
      </c>
      <c r="F20" s="487">
        <f>C20/E20</f>
        <v>46.92307692307692</v>
      </c>
      <c r="G20" s="500">
        <f>(D20)/(D$16)</f>
        <v>20.749444317961601</v>
      </c>
    </row>
    <row r="21" spans="1:7">
      <c r="A21" s="68"/>
      <c r="B21" s="66"/>
      <c r="C21" s="66"/>
      <c r="D21" s="67"/>
      <c r="E21" s="66"/>
      <c r="F21" s="66"/>
      <c r="G21" s="69"/>
    </row>
    <row r="22" spans="1:7">
      <c r="A22" s="68"/>
      <c r="B22" s="66"/>
      <c r="C22" s="66"/>
      <c r="D22" s="67"/>
      <c r="E22" s="66"/>
      <c r="F22" s="66"/>
      <c r="G22" s="69"/>
    </row>
    <row r="23" spans="1:7">
      <c r="A23" s="68"/>
      <c r="B23" s="66"/>
      <c r="C23" s="66"/>
      <c r="D23" s="67"/>
      <c r="E23" s="66"/>
      <c r="F23" s="66"/>
      <c r="G23" s="69"/>
    </row>
    <row r="24" spans="1:7">
      <c r="A24" s="68"/>
      <c r="B24" s="66"/>
      <c r="C24" s="66"/>
      <c r="D24" s="67"/>
      <c r="E24" s="66"/>
      <c r="F24" s="66"/>
      <c r="G24" s="69"/>
    </row>
    <row r="25" spans="1:7">
      <c r="A25" s="68"/>
      <c r="B25" s="66"/>
      <c r="C25" s="66"/>
      <c r="D25" s="67"/>
      <c r="E25" s="66"/>
      <c r="F25" s="66"/>
      <c r="G25" s="69"/>
    </row>
    <row r="26" spans="1:7">
      <c r="A26" s="68"/>
      <c r="B26" s="66"/>
      <c r="C26" s="66"/>
      <c r="D26" s="67"/>
      <c r="E26" s="66"/>
      <c r="F26" s="66"/>
      <c r="G26" s="69"/>
    </row>
    <row r="27" spans="1:7">
      <c r="A27" s="68"/>
      <c r="B27" s="66"/>
      <c r="C27" s="66"/>
      <c r="D27" s="67"/>
      <c r="E27" s="66"/>
      <c r="F27" s="66"/>
      <c r="G27" s="69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  <row r="66" spans="1:7">
      <c r="A66" s="68"/>
      <c r="B66" s="66"/>
      <c r="C66" s="66"/>
      <c r="D66" s="67"/>
      <c r="E66" s="66"/>
      <c r="F66" s="66"/>
      <c r="G66" s="69"/>
    </row>
    <row r="67" spans="1:7">
      <c r="A67" s="68"/>
      <c r="B67" s="66"/>
      <c r="C67" s="66"/>
      <c r="D67" s="67"/>
      <c r="E67" s="66"/>
      <c r="F67" s="66"/>
      <c r="G67" s="69"/>
    </row>
    <row r="68" spans="1:7">
      <c r="A68" s="68"/>
      <c r="B68" s="66"/>
      <c r="C68" s="66"/>
      <c r="D68" s="67"/>
      <c r="E68" s="66"/>
      <c r="F68" s="66"/>
      <c r="G68" s="69"/>
    </row>
    <row r="69" spans="1:7">
      <c r="A69" s="68"/>
      <c r="B69" s="66"/>
      <c r="C69" s="66"/>
      <c r="D69" s="67"/>
      <c r="E69" s="66"/>
      <c r="F69" s="66"/>
      <c r="G69" s="69"/>
    </row>
    <row r="70" spans="1:7">
      <c r="A70" s="68"/>
      <c r="B70" s="66"/>
      <c r="C70" s="66"/>
      <c r="D70" s="67"/>
      <c r="E70" s="66"/>
      <c r="F70" s="66"/>
      <c r="G70" s="69"/>
    </row>
    <row r="71" spans="1:7">
      <c r="A71" s="68"/>
      <c r="B71" s="66"/>
      <c r="C71" s="66"/>
      <c r="D71" s="67"/>
      <c r="E71" s="66"/>
      <c r="F71" s="66"/>
      <c r="G71" s="69"/>
    </row>
  </sheetData>
  <mergeCells count="9">
    <mergeCell ref="A1:G1"/>
    <mergeCell ref="A9:G9"/>
    <mergeCell ref="A15:G15"/>
    <mergeCell ref="A2:A3"/>
    <mergeCell ref="B2:C2"/>
    <mergeCell ref="D2:D3"/>
    <mergeCell ref="E2:E3"/>
    <mergeCell ref="F2:F3"/>
    <mergeCell ref="G2:G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20 D14 D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"/>
  <sheetViews>
    <sheetView workbookViewId="0">
      <selection activeCell="A2" sqref="A2:G20"/>
    </sheetView>
  </sheetViews>
  <sheetFormatPr defaultColWidth="8.85546875" defaultRowHeight="15"/>
  <cols>
    <col min="1" max="1" width="26.7109375" style="65" bestFit="1" customWidth="1"/>
    <col min="2" max="2" width="13.28515625" style="70" customWidth="1"/>
    <col min="3" max="3" width="12.42578125" style="70" customWidth="1"/>
    <col min="4" max="4" width="9.28515625" style="71" customWidth="1"/>
    <col min="5" max="5" width="11.85546875" style="70" customWidth="1"/>
    <col min="6" max="6" width="11.42578125" style="70" customWidth="1"/>
    <col min="7" max="7" width="12" style="72" customWidth="1"/>
    <col min="8" max="16384" width="8.85546875" style="65"/>
  </cols>
  <sheetData>
    <row r="1" spans="1:7" ht="19.5" thickBot="1">
      <c r="A1" s="762" t="s">
        <v>104</v>
      </c>
      <c r="B1" s="762"/>
      <c r="C1" s="762"/>
      <c r="D1" s="762"/>
      <c r="E1" s="762"/>
      <c r="F1" s="762"/>
      <c r="G1" s="762"/>
    </row>
    <row r="2" spans="1:7" ht="38.1" customHeight="1">
      <c r="A2" s="771" t="s">
        <v>58</v>
      </c>
      <c r="B2" s="765" t="s">
        <v>101</v>
      </c>
      <c r="C2" s="766"/>
      <c r="D2" s="767" t="s">
        <v>51</v>
      </c>
      <c r="E2" s="768" t="s">
        <v>48</v>
      </c>
      <c r="F2" s="768" t="s">
        <v>102</v>
      </c>
      <c r="G2" s="769" t="s">
        <v>50</v>
      </c>
    </row>
    <row r="3" spans="1:7" ht="48" customHeight="1">
      <c r="A3" s="772"/>
      <c r="B3" s="426" t="s">
        <v>99</v>
      </c>
      <c r="C3" s="426" t="s">
        <v>100</v>
      </c>
      <c r="D3" s="757"/>
      <c r="E3" s="759"/>
      <c r="F3" s="759"/>
      <c r="G3" s="770"/>
    </row>
    <row r="4" spans="1:7" ht="21">
      <c r="A4" s="427" t="s">
        <v>52</v>
      </c>
      <c r="B4" s="428">
        <v>3028192</v>
      </c>
      <c r="C4" s="428">
        <v>41046</v>
      </c>
      <c r="D4" s="429">
        <f>C4/B4</f>
        <v>1.35546226923524E-2</v>
      </c>
      <c r="E4" s="428">
        <v>5968</v>
      </c>
      <c r="F4" s="506">
        <f>C4/E4</f>
        <v>6.8776809651474533</v>
      </c>
      <c r="G4" s="430">
        <f t="shared" ref="G4:G7" si="0">(D4)/(D$4)</f>
        <v>1</v>
      </c>
    </row>
    <row r="5" spans="1:7" s="286" customFormat="1" ht="21">
      <c r="A5" s="513" t="s">
        <v>56</v>
      </c>
      <c r="B5" s="507">
        <v>26493</v>
      </c>
      <c r="C5" s="507">
        <v>1872.4</v>
      </c>
      <c r="D5" s="508">
        <f>C5/B5</f>
        <v>7.0675272713546983E-2</v>
      </c>
      <c r="E5" s="507">
        <v>212.3</v>
      </c>
      <c r="F5" s="509">
        <f t="shared" ref="F5:F8" si="1">C5/E5</f>
        <v>8.8195949128591611</v>
      </c>
      <c r="G5" s="514">
        <f t="shared" si="0"/>
        <v>5.2141084497632235</v>
      </c>
    </row>
    <row r="6" spans="1:7" s="285" customFormat="1" ht="21">
      <c r="A6" s="435" t="s">
        <v>57</v>
      </c>
      <c r="B6" s="436">
        <v>5187</v>
      </c>
      <c r="C6" s="436">
        <v>338</v>
      </c>
      <c r="D6" s="494">
        <f>C6/B6</f>
        <v>6.5162907268170422E-2</v>
      </c>
      <c r="E6" s="436">
        <v>48.1</v>
      </c>
      <c r="F6" s="510">
        <f t="shared" si="1"/>
        <v>7.0270270270270272</v>
      </c>
      <c r="G6" s="515">
        <f t="shared" si="0"/>
        <v>4.8074305531894836</v>
      </c>
    </row>
    <row r="7" spans="1:7" s="283" customFormat="1" ht="21">
      <c r="A7" s="431" t="s">
        <v>53</v>
      </c>
      <c r="B7" s="432">
        <v>13404</v>
      </c>
      <c r="C7" s="432">
        <v>936</v>
      </c>
      <c r="D7" s="490">
        <f>C7/B7</f>
        <v>6.9829901521933746E-2</v>
      </c>
      <c r="E7" s="432">
        <v>100.8</v>
      </c>
      <c r="F7" s="511">
        <f t="shared" si="1"/>
        <v>9.2857142857142865</v>
      </c>
      <c r="G7" s="516">
        <f t="shared" si="0"/>
        <v>5.1517407091923113</v>
      </c>
    </row>
    <row r="8" spans="1:7" ht="21">
      <c r="A8" s="427" t="s">
        <v>59</v>
      </c>
      <c r="B8" s="428">
        <f>B5-B6-B7</f>
        <v>7902</v>
      </c>
      <c r="C8" s="428">
        <f>C5-C6-C7</f>
        <v>598.40000000000009</v>
      </c>
      <c r="D8" s="429">
        <f>C8/B8</f>
        <v>7.5727663882561386E-2</v>
      </c>
      <c r="E8" s="428">
        <f>E5-E6-E7</f>
        <v>63.40000000000002</v>
      </c>
      <c r="F8" s="512">
        <f t="shared" si="1"/>
        <v>9.4384858044164019</v>
      </c>
      <c r="G8" s="430">
        <f>(D8)/(D$4)</f>
        <v>5.5868514824309639</v>
      </c>
    </row>
    <row r="9" spans="1:7" ht="20.25">
      <c r="A9" s="763" t="s">
        <v>67</v>
      </c>
      <c r="B9" s="750"/>
      <c r="C9" s="750"/>
      <c r="D9" s="750"/>
      <c r="E9" s="750"/>
      <c r="F9" s="750"/>
      <c r="G9" s="764"/>
    </row>
    <row r="10" spans="1:7" ht="21">
      <c r="A10" s="427" t="s">
        <v>52</v>
      </c>
      <c r="B10" s="428">
        <v>3028192</v>
      </c>
      <c r="C10" s="428">
        <v>10508</v>
      </c>
      <c r="D10" s="429">
        <f>C10/B10</f>
        <v>3.4700573807737423E-3</v>
      </c>
      <c r="E10" s="428">
        <v>620</v>
      </c>
      <c r="F10" s="506">
        <f>C10/E10</f>
        <v>16.948387096774194</v>
      </c>
      <c r="G10" s="430">
        <f t="shared" ref="G10:G13" si="2">(D10)/(D$10)</f>
        <v>1</v>
      </c>
    </row>
    <row r="11" spans="1:7" s="283" customFormat="1" ht="21">
      <c r="A11" s="431" t="s">
        <v>56</v>
      </c>
      <c r="B11" s="432">
        <v>26493</v>
      </c>
      <c r="C11" s="432">
        <v>638.5</v>
      </c>
      <c r="D11" s="490">
        <f>C11/B11</f>
        <v>2.4100705846827462E-2</v>
      </c>
      <c r="E11" s="432">
        <v>25</v>
      </c>
      <c r="F11" s="511">
        <f t="shared" ref="F11:F14" si="3">C11/E11</f>
        <v>25.54</v>
      </c>
      <c r="G11" s="516">
        <f t="shared" si="2"/>
        <v>6.9453335210997471</v>
      </c>
    </row>
    <row r="12" spans="1:7" ht="21">
      <c r="A12" s="435" t="s">
        <v>57</v>
      </c>
      <c r="B12" s="436">
        <v>5187</v>
      </c>
      <c r="C12" s="436">
        <v>164</v>
      </c>
      <c r="D12" s="494">
        <f>C12/B12</f>
        <v>3.161750530171583E-2</v>
      </c>
      <c r="E12" s="496">
        <v>7.5</v>
      </c>
      <c r="F12" s="506">
        <f t="shared" si="3"/>
        <v>21.866666666666667</v>
      </c>
      <c r="G12" s="515">
        <f t="shared" si="2"/>
        <v>9.1115223272376724</v>
      </c>
    </row>
    <row r="13" spans="1:7" s="283" customFormat="1" ht="21">
      <c r="A13" s="431" t="s">
        <v>53</v>
      </c>
      <c r="B13" s="432">
        <v>13404</v>
      </c>
      <c r="C13" s="432">
        <v>66.5</v>
      </c>
      <c r="D13" s="490">
        <f>C13/B13</f>
        <v>4.9612056102655922E-3</v>
      </c>
      <c r="E13" s="432">
        <v>6</v>
      </c>
      <c r="F13" s="511">
        <f t="shared" si="3"/>
        <v>11.083333333333334</v>
      </c>
      <c r="G13" s="516">
        <f t="shared" si="2"/>
        <v>1.4297186086183273</v>
      </c>
    </row>
    <row r="14" spans="1:7" ht="21">
      <c r="A14" s="435" t="s">
        <v>59</v>
      </c>
      <c r="B14" s="436">
        <f>B11-B12-B13</f>
        <v>7902</v>
      </c>
      <c r="C14" s="436">
        <f>C11-C12-C13</f>
        <v>408</v>
      </c>
      <c r="D14" s="494">
        <f>C14/B14</f>
        <v>5.1632498101746395E-2</v>
      </c>
      <c r="E14" s="496">
        <f>E11-E12-E13</f>
        <v>11.5</v>
      </c>
      <c r="F14" s="506">
        <f t="shared" si="3"/>
        <v>35.478260869565219</v>
      </c>
      <c r="G14" s="517">
        <f>(D14)/(D$10)</f>
        <v>14.87943640004983</v>
      </c>
    </row>
    <row r="15" spans="1:7" ht="20.25">
      <c r="A15" s="763" t="s">
        <v>68</v>
      </c>
      <c r="B15" s="750"/>
      <c r="C15" s="750"/>
      <c r="D15" s="750"/>
      <c r="E15" s="750"/>
      <c r="F15" s="750"/>
      <c r="G15" s="764"/>
    </row>
    <row r="16" spans="1:7" ht="21">
      <c r="A16" s="427" t="s">
        <v>52</v>
      </c>
      <c r="B16" s="428">
        <v>3028192</v>
      </c>
      <c r="C16" s="428">
        <v>30538</v>
      </c>
      <c r="D16" s="499">
        <f>C16/B16</f>
        <v>1.0084565311578659E-2</v>
      </c>
      <c r="E16" s="428">
        <v>5348</v>
      </c>
      <c r="F16" s="512">
        <f>C16/E16</f>
        <v>5.7101720269259539</v>
      </c>
      <c r="G16" s="518">
        <f t="shared" ref="G16:G19" si="4">(D16)/(D$16)</f>
        <v>1</v>
      </c>
    </row>
    <row r="17" spans="1:7" s="283" customFormat="1" ht="21">
      <c r="A17" s="431" t="s">
        <v>56</v>
      </c>
      <c r="B17" s="432">
        <v>26493</v>
      </c>
      <c r="C17" s="432">
        <v>1233.9000000000001</v>
      </c>
      <c r="D17" s="433">
        <f>C17/B17</f>
        <v>4.6574566866719513E-2</v>
      </c>
      <c r="E17" s="432">
        <v>187.3</v>
      </c>
      <c r="F17" s="511">
        <f t="shared" ref="F17:F20" si="5">C17/E17</f>
        <v>6.5878270154831817</v>
      </c>
      <c r="G17" s="434">
        <f t="shared" si="4"/>
        <v>4.6184010344248181</v>
      </c>
    </row>
    <row r="18" spans="1:7" s="285" customFormat="1" ht="21">
      <c r="A18" s="435" t="s">
        <v>57</v>
      </c>
      <c r="B18" s="436">
        <v>5187</v>
      </c>
      <c r="C18" s="436">
        <v>174</v>
      </c>
      <c r="D18" s="437">
        <f>C18/B18</f>
        <v>3.3545401966454599E-2</v>
      </c>
      <c r="E18" s="436">
        <v>40.6</v>
      </c>
      <c r="F18" s="512">
        <f t="shared" si="5"/>
        <v>4.2857142857142856</v>
      </c>
      <c r="G18" s="438">
        <f t="shared" si="4"/>
        <v>3.3264103042636086</v>
      </c>
    </row>
    <row r="19" spans="1:7" s="283" customFormat="1" ht="21">
      <c r="A19" s="431" t="s">
        <v>53</v>
      </c>
      <c r="B19" s="432">
        <v>13404</v>
      </c>
      <c r="C19" s="432">
        <v>869.5</v>
      </c>
      <c r="D19" s="433">
        <f>C19/B19</f>
        <v>6.4868695911668162E-2</v>
      </c>
      <c r="E19" s="432">
        <v>94.8</v>
      </c>
      <c r="F19" s="511">
        <f t="shared" si="5"/>
        <v>9.1719409282700433</v>
      </c>
      <c r="G19" s="434">
        <f t="shared" si="4"/>
        <v>6.4324731812871248</v>
      </c>
    </row>
    <row r="20" spans="1:7" ht="21.75" thickBot="1">
      <c r="A20" s="439" t="s">
        <v>59</v>
      </c>
      <c r="B20" s="440">
        <f>B17-B18-B19</f>
        <v>7902</v>
      </c>
      <c r="C20" s="440">
        <f>C17-C18-C19</f>
        <v>190.40000000000009</v>
      </c>
      <c r="D20" s="441">
        <f>C20/B20</f>
        <v>2.4095165780814994E-2</v>
      </c>
      <c r="E20" s="440">
        <f>E17-E18-E19</f>
        <v>51.90000000000002</v>
      </c>
      <c r="F20" s="519">
        <f t="shared" si="5"/>
        <v>3.6685934489402703</v>
      </c>
      <c r="G20" s="442">
        <f>(D20)/(D$16)</f>
        <v>2.3893112926890336</v>
      </c>
    </row>
    <row r="21" spans="1:7">
      <c r="A21" s="297"/>
      <c r="B21" s="298"/>
      <c r="C21" s="298"/>
      <c r="D21" s="299"/>
      <c r="E21" s="298"/>
      <c r="F21" s="298"/>
      <c r="G21" s="300"/>
    </row>
    <row r="22" spans="1:7">
      <c r="A22" s="68"/>
      <c r="B22" s="66"/>
      <c r="C22" s="66"/>
      <c r="D22" s="67"/>
      <c r="E22" s="66"/>
      <c r="F22" s="66"/>
      <c r="G22" s="69"/>
    </row>
    <row r="23" spans="1:7">
      <c r="A23" s="68"/>
      <c r="B23" s="66"/>
      <c r="C23" s="66"/>
      <c r="D23" s="67"/>
      <c r="E23" s="66"/>
      <c r="F23" s="66"/>
      <c r="G23" s="69"/>
    </row>
    <row r="24" spans="1:7">
      <c r="A24" s="68"/>
      <c r="B24" s="66"/>
      <c r="C24" s="66"/>
      <c r="D24" s="67"/>
      <c r="E24" s="66"/>
      <c r="F24" s="66"/>
      <c r="G24" s="69"/>
    </row>
    <row r="25" spans="1:7">
      <c r="A25" s="68"/>
      <c r="B25" s="66"/>
      <c r="C25" s="66"/>
      <c r="D25" s="67"/>
      <c r="E25" s="66"/>
      <c r="F25" s="66"/>
      <c r="G25" s="69"/>
    </row>
    <row r="26" spans="1:7">
      <c r="A26" s="68"/>
      <c r="B26" s="66"/>
      <c r="C26" s="66"/>
      <c r="D26" s="67"/>
      <c r="E26" s="66"/>
      <c r="F26" s="66"/>
      <c r="G26" s="69"/>
    </row>
    <row r="27" spans="1:7">
      <c r="A27" s="68"/>
      <c r="B27" s="66"/>
      <c r="C27" s="66"/>
      <c r="D27" s="67"/>
      <c r="E27" s="66"/>
      <c r="F27" s="66"/>
      <c r="G27" s="69"/>
    </row>
    <row r="28" spans="1:7">
      <c r="A28" s="68"/>
      <c r="B28" s="66"/>
      <c r="C28" s="66"/>
      <c r="D28" s="67"/>
      <c r="E28" s="66"/>
      <c r="F28" s="66"/>
      <c r="G28" s="69"/>
    </row>
    <row r="29" spans="1:7">
      <c r="A29" s="68"/>
      <c r="B29" s="66"/>
      <c r="C29" s="66"/>
      <c r="D29" s="67"/>
      <c r="E29" s="66"/>
      <c r="F29" s="66"/>
      <c r="G29" s="69"/>
    </row>
    <row r="30" spans="1:7">
      <c r="A30" s="68"/>
      <c r="B30" s="66"/>
      <c r="C30" s="66"/>
      <c r="D30" s="67"/>
      <c r="E30" s="66"/>
      <c r="F30" s="66"/>
      <c r="G30" s="69"/>
    </row>
    <row r="31" spans="1:7">
      <c r="A31" s="68"/>
      <c r="B31" s="66"/>
      <c r="C31" s="66"/>
      <c r="D31" s="67"/>
      <c r="E31" s="66"/>
      <c r="F31" s="66"/>
      <c r="G31" s="69"/>
    </row>
    <row r="32" spans="1:7">
      <c r="A32" s="68"/>
      <c r="B32" s="66"/>
      <c r="C32" s="66"/>
      <c r="D32" s="67"/>
      <c r="E32" s="66"/>
      <c r="F32" s="66"/>
      <c r="G32" s="69"/>
    </row>
    <row r="33" spans="1:7">
      <c r="A33" s="68"/>
      <c r="B33" s="66"/>
      <c r="C33" s="66"/>
      <c r="D33" s="67"/>
      <c r="E33" s="66"/>
      <c r="F33" s="66"/>
      <c r="G33" s="69"/>
    </row>
    <row r="34" spans="1:7">
      <c r="A34" s="68"/>
      <c r="B34" s="66"/>
      <c r="C34" s="66"/>
      <c r="D34" s="67"/>
      <c r="E34" s="66"/>
      <c r="F34" s="66"/>
      <c r="G34" s="69"/>
    </row>
    <row r="35" spans="1:7">
      <c r="A35" s="68"/>
      <c r="B35" s="66"/>
      <c r="C35" s="66"/>
      <c r="D35" s="67"/>
      <c r="E35" s="66"/>
      <c r="F35" s="66"/>
      <c r="G35" s="69"/>
    </row>
    <row r="36" spans="1:7">
      <c r="A36" s="68"/>
      <c r="B36" s="66"/>
      <c r="C36" s="66"/>
      <c r="D36" s="67"/>
      <c r="E36" s="66"/>
      <c r="F36" s="66"/>
      <c r="G36" s="69"/>
    </row>
    <row r="37" spans="1:7">
      <c r="A37" s="68"/>
      <c r="B37" s="66"/>
      <c r="C37" s="66"/>
      <c r="D37" s="67"/>
      <c r="E37" s="66"/>
      <c r="F37" s="66"/>
      <c r="G37" s="69"/>
    </row>
    <row r="38" spans="1:7">
      <c r="A38" s="68"/>
      <c r="B38" s="66"/>
      <c r="C38" s="66"/>
      <c r="D38" s="67"/>
      <c r="E38" s="66"/>
      <c r="F38" s="66"/>
      <c r="G38" s="69"/>
    </row>
    <row r="39" spans="1:7">
      <c r="A39" s="68"/>
      <c r="B39" s="66"/>
      <c r="C39" s="66"/>
      <c r="D39" s="67"/>
      <c r="E39" s="66"/>
      <c r="F39" s="66"/>
      <c r="G39" s="69"/>
    </row>
    <row r="40" spans="1:7">
      <c r="A40" s="68"/>
      <c r="B40" s="66"/>
      <c r="C40" s="66"/>
      <c r="D40" s="67"/>
      <c r="E40" s="66"/>
      <c r="F40" s="66"/>
      <c r="G40" s="69"/>
    </row>
    <row r="41" spans="1:7">
      <c r="A41" s="68"/>
      <c r="B41" s="66"/>
      <c r="C41" s="66"/>
      <c r="D41" s="67"/>
      <c r="E41" s="66"/>
      <c r="F41" s="66"/>
      <c r="G41" s="69"/>
    </row>
    <row r="42" spans="1:7">
      <c r="A42" s="68"/>
      <c r="B42" s="66"/>
      <c r="C42" s="66"/>
      <c r="D42" s="67"/>
      <c r="E42" s="66"/>
      <c r="F42" s="66"/>
      <c r="G42" s="69"/>
    </row>
    <row r="43" spans="1:7">
      <c r="A43" s="68"/>
      <c r="B43" s="66"/>
      <c r="C43" s="66"/>
      <c r="D43" s="67"/>
      <c r="E43" s="66"/>
      <c r="F43" s="66"/>
      <c r="G43" s="69"/>
    </row>
    <row r="44" spans="1:7">
      <c r="A44" s="68"/>
      <c r="B44" s="66"/>
      <c r="C44" s="66"/>
      <c r="D44" s="67"/>
      <c r="E44" s="66"/>
      <c r="F44" s="66"/>
      <c r="G44" s="69"/>
    </row>
    <row r="45" spans="1:7">
      <c r="A45" s="68"/>
      <c r="B45" s="66"/>
      <c r="C45" s="66"/>
      <c r="D45" s="67"/>
      <c r="E45" s="66"/>
      <c r="F45" s="66"/>
      <c r="G45" s="69"/>
    </row>
    <row r="46" spans="1:7">
      <c r="A46" s="68"/>
      <c r="B46" s="66"/>
      <c r="C46" s="66"/>
      <c r="D46" s="67"/>
      <c r="E46" s="66"/>
      <c r="F46" s="66"/>
      <c r="G46" s="69"/>
    </row>
    <row r="47" spans="1:7">
      <c r="A47" s="68"/>
      <c r="B47" s="66"/>
      <c r="C47" s="66"/>
      <c r="D47" s="67"/>
      <c r="E47" s="66"/>
      <c r="F47" s="66"/>
      <c r="G47" s="69"/>
    </row>
    <row r="48" spans="1:7">
      <c r="A48" s="68"/>
      <c r="B48" s="66"/>
      <c r="C48" s="66"/>
      <c r="D48" s="67"/>
      <c r="E48" s="66"/>
      <c r="F48" s="66"/>
      <c r="G48" s="69"/>
    </row>
    <row r="49" spans="1:7">
      <c r="A49" s="68"/>
      <c r="B49" s="66"/>
      <c r="C49" s="66"/>
      <c r="D49" s="67"/>
      <c r="E49" s="66"/>
      <c r="F49" s="66"/>
      <c r="G49" s="69"/>
    </row>
    <row r="50" spans="1:7">
      <c r="A50" s="68"/>
      <c r="B50" s="66"/>
      <c r="C50" s="66"/>
      <c r="D50" s="67"/>
      <c r="E50" s="66"/>
      <c r="F50" s="66"/>
      <c r="G50" s="69"/>
    </row>
    <row r="51" spans="1:7">
      <c r="A51" s="68"/>
      <c r="B51" s="66"/>
      <c r="C51" s="66"/>
      <c r="D51" s="67"/>
      <c r="E51" s="66"/>
      <c r="F51" s="66"/>
      <c r="G51" s="69"/>
    </row>
    <row r="52" spans="1:7">
      <c r="A52" s="68"/>
      <c r="B52" s="66"/>
      <c r="C52" s="66"/>
      <c r="D52" s="67"/>
      <c r="E52" s="66"/>
      <c r="F52" s="66"/>
      <c r="G52" s="69"/>
    </row>
    <row r="53" spans="1:7">
      <c r="A53" s="68"/>
      <c r="B53" s="66"/>
      <c r="C53" s="66"/>
      <c r="D53" s="67"/>
      <c r="E53" s="66"/>
      <c r="F53" s="66"/>
      <c r="G53" s="69"/>
    </row>
    <row r="54" spans="1:7">
      <c r="A54" s="68"/>
      <c r="B54" s="66"/>
      <c r="C54" s="66"/>
      <c r="D54" s="67"/>
      <c r="E54" s="66"/>
      <c r="F54" s="66"/>
      <c r="G54" s="69"/>
    </row>
    <row r="55" spans="1:7">
      <c r="A55" s="68"/>
      <c r="B55" s="66"/>
      <c r="C55" s="66"/>
      <c r="D55" s="67"/>
      <c r="E55" s="66"/>
      <c r="F55" s="66"/>
      <c r="G55" s="69"/>
    </row>
    <row r="56" spans="1:7">
      <c r="A56" s="68"/>
      <c r="B56" s="66"/>
      <c r="C56" s="66"/>
      <c r="D56" s="67"/>
      <c r="E56" s="66"/>
      <c r="F56" s="66"/>
      <c r="G56" s="69"/>
    </row>
    <row r="57" spans="1:7">
      <c r="A57" s="68"/>
      <c r="B57" s="66"/>
      <c r="C57" s="66"/>
      <c r="D57" s="67"/>
      <c r="E57" s="66"/>
      <c r="F57" s="66"/>
      <c r="G57" s="69"/>
    </row>
    <row r="58" spans="1:7">
      <c r="A58" s="68"/>
      <c r="B58" s="66"/>
      <c r="C58" s="66"/>
      <c r="D58" s="67"/>
      <c r="E58" s="66"/>
      <c r="F58" s="66"/>
      <c r="G58" s="69"/>
    </row>
    <row r="59" spans="1:7">
      <c r="A59" s="68"/>
      <c r="B59" s="66"/>
      <c r="C59" s="66"/>
      <c r="D59" s="67"/>
      <c r="E59" s="66"/>
      <c r="F59" s="66"/>
      <c r="G59" s="69"/>
    </row>
    <row r="60" spans="1:7">
      <c r="A60" s="68"/>
      <c r="B60" s="66"/>
      <c r="C60" s="66"/>
      <c r="D60" s="67"/>
      <c r="E60" s="66"/>
      <c r="F60" s="66"/>
      <c r="G60" s="69"/>
    </row>
    <row r="61" spans="1:7">
      <c r="A61" s="68"/>
      <c r="B61" s="66"/>
      <c r="C61" s="66"/>
      <c r="D61" s="67"/>
      <c r="E61" s="66"/>
      <c r="F61" s="66"/>
      <c r="G61" s="69"/>
    </row>
    <row r="62" spans="1:7">
      <c r="A62" s="68"/>
      <c r="B62" s="66"/>
      <c r="C62" s="66"/>
      <c r="D62" s="67"/>
      <c r="E62" s="66"/>
      <c r="F62" s="66"/>
      <c r="G62" s="69"/>
    </row>
    <row r="63" spans="1:7">
      <c r="A63" s="68"/>
      <c r="B63" s="66"/>
      <c r="C63" s="66"/>
      <c r="D63" s="67"/>
      <c r="E63" s="66"/>
      <c r="F63" s="66"/>
      <c r="G63" s="69"/>
    </row>
    <row r="64" spans="1:7">
      <c r="A64" s="68"/>
      <c r="B64" s="66"/>
      <c r="C64" s="66"/>
      <c r="D64" s="67"/>
      <c r="E64" s="66"/>
      <c r="F64" s="66"/>
      <c r="G64" s="69"/>
    </row>
    <row r="65" spans="1:7">
      <c r="A65" s="68"/>
      <c r="B65" s="66"/>
      <c r="C65" s="66"/>
      <c r="D65" s="67"/>
      <c r="E65" s="66"/>
      <c r="F65" s="66"/>
      <c r="G65" s="69"/>
    </row>
    <row r="66" spans="1:7">
      <c r="A66" s="68"/>
      <c r="B66" s="66"/>
      <c r="C66" s="66"/>
      <c r="D66" s="67"/>
      <c r="E66" s="66"/>
      <c r="F66" s="66"/>
      <c r="G66" s="69"/>
    </row>
    <row r="67" spans="1:7">
      <c r="A67" s="68"/>
      <c r="B67" s="66"/>
      <c r="C67" s="66"/>
      <c r="D67" s="67"/>
      <c r="E67" s="66"/>
      <c r="F67" s="66"/>
      <c r="G67" s="69"/>
    </row>
    <row r="68" spans="1:7">
      <c r="A68" s="68"/>
      <c r="B68" s="66"/>
      <c r="C68" s="66"/>
      <c r="D68" s="67"/>
      <c r="E68" s="66"/>
      <c r="F68" s="66"/>
      <c r="G68" s="69"/>
    </row>
    <row r="69" spans="1:7">
      <c r="A69" s="68"/>
      <c r="B69" s="66"/>
      <c r="C69" s="66"/>
      <c r="D69" s="67"/>
      <c r="E69" s="66"/>
      <c r="F69" s="66"/>
      <c r="G69" s="69"/>
    </row>
    <row r="70" spans="1:7">
      <c r="A70" s="68"/>
      <c r="B70" s="66"/>
      <c r="C70" s="66"/>
      <c r="D70" s="67"/>
      <c r="E70" s="66"/>
      <c r="F70" s="66"/>
      <c r="G70" s="69"/>
    </row>
    <row r="71" spans="1:7">
      <c r="A71" s="68"/>
      <c r="B71" s="66"/>
      <c r="C71" s="66"/>
      <c r="D71" s="67"/>
      <c r="E71" s="66"/>
      <c r="F71" s="66"/>
      <c r="G71" s="69"/>
    </row>
  </sheetData>
  <mergeCells count="9">
    <mergeCell ref="A1:G1"/>
    <mergeCell ref="A9:G9"/>
    <mergeCell ref="A15:G15"/>
    <mergeCell ref="B2:C2"/>
    <mergeCell ref="D2:D3"/>
    <mergeCell ref="E2:E3"/>
    <mergeCell ref="F2:F3"/>
    <mergeCell ref="G2:G3"/>
    <mergeCell ref="A2:A3"/>
  </mergeCells>
  <pageMargins left="0.511811024" right="0.511811024" top="0.78740157499999996" bottom="0.78740157499999996" header="0.31496062000000002" footer="0.31496062000000002"/>
  <pageSetup paperSize="9" orientation="portrait"/>
  <ignoredErrors>
    <ignoredError sqref="D8 D14 D20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Metadados</vt:lpstr>
      <vt:lpstr>Síntese EMP RAIS TOT</vt:lpstr>
      <vt:lpstr>Cálc Prov Dom</vt:lpstr>
      <vt:lpstr>Sínte RAIS DOMI</vt:lpstr>
      <vt:lpstr>Síntese Resumida</vt:lpstr>
      <vt:lpstr>Adm Pub</vt:lpstr>
      <vt:lpstr>Proteína Animal</vt:lpstr>
      <vt:lpstr>Agroind Veg</vt:lpstr>
      <vt:lpstr>Agroind Ger</vt:lpstr>
      <vt:lpstr>Indústria de Base</vt:lpstr>
      <vt:lpstr>Cadeias Emergentes</vt:lpstr>
      <vt:lpstr>X - Prop</vt:lpstr>
      <vt:lpstr>Mistas</vt:lpstr>
      <vt:lpstr>Total Mistas</vt:lpstr>
      <vt:lpstr>Não Cadeias</vt:lpstr>
      <vt:lpstr>Reflexas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Lemos</dc:creator>
  <cp:lastModifiedBy>Allan Lemos</cp:lastModifiedBy>
  <dcterms:created xsi:type="dcterms:W3CDTF">2019-05-21T12:57:55Z</dcterms:created>
  <dcterms:modified xsi:type="dcterms:W3CDTF">2019-05-24T20:29:33Z</dcterms:modified>
</cp:coreProperties>
</file>